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5.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6.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7.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8.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9.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0.xml" ContentType="application/vnd.openxmlformats-officedocument.themeOverride+xml"/>
  <Override PartName="/xl/drawings/drawing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jtalford\Desktop\"/>
    </mc:Choice>
  </mc:AlternateContent>
  <xr:revisionPtr revIDLastSave="0" documentId="13_ncr:1_{127542F1-A4BE-4E3C-BB20-42A47A15467B}" xr6:coauthVersionLast="45" xr6:coauthVersionMax="45" xr10:uidLastSave="{00000000-0000-0000-0000-000000000000}"/>
  <bookViews>
    <workbookView xWindow="-120" yWindow="-120" windowWidth="29040" windowHeight="17640" xr2:uid="{C07161F5-C5E1-D14A-8D5D-1FA12C8089FD}"/>
  </bookViews>
  <sheets>
    <sheet name="Introduction" sheetId="7" r:id="rId1"/>
    <sheet name="Data Entry" sheetId="3" r:id="rId2"/>
    <sheet name="Output Figures" sheetId="4" r:id="rId3"/>
    <sheet name="Calculated Values" sheetId="8" r:id="rId4"/>
    <sheet name="Regression Visualization"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46" i="8" l="1" a="1"/>
  <c r="W46" i="8" s="1"/>
  <c r="W42" i="8" a="1"/>
  <c r="W42" i="8" s="1"/>
  <c r="W39" i="8" a="1"/>
  <c r="W39" i="8" s="1"/>
  <c r="W35" i="8" a="1"/>
  <c r="W35" i="8" s="1"/>
  <c r="W32" i="8" a="1"/>
  <c r="W32" i="8" s="1"/>
  <c r="W28" i="8" a="1"/>
  <c r="W28" i="8" s="1"/>
  <c r="W25" i="8" a="1"/>
  <c r="W25" i="8" s="1"/>
  <c r="W21" i="8" a="1"/>
  <c r="W21" i="8" s="1"/>
  <c r="W18" i="8" a="1"/>
  <c r="W18" i="8" s="1"/>
  <c r="W14" i="8" a="1"/>
  <c r="W14" i="8" s="1"/>
  <c r="H36" i="8" a="1"/>
  <c r="H36" i="8" s="1"/>
  <c r="H34" i="8" a="1"/>
  <c r="H34" i="8" s="1"/>
  <c r="H31" i="8" a="1"/>
  <c r="H31" i="8" s="1"/>
  <c r="H29" i="8" a="1"/>
  <c r="H29" i="8" s="1"/>
  <c r="H26" i="8" a="1"/>
  <c r="H26" i="8" s="1"/>
  <c r="H24" i="8" a="1"/>
  <c r="H24" i="8" s="1"/>
  <c r="H21" i="8" a="1"/>
  <c r="H21" i="8" s="1"/>
  <c r="H19" i="8" a="1"/>
  <c r="H19" i="8" s="1"/>
  <c r="H14" i="8" a="1"/>
  <c r="H14" i="8" s="1"/>
  <c r="H16" i="8" a="1"/>
  <c r="H16" i="8" s="1"/>
  <c r="V46" i="8" a="1"/>
  <c r="V46" i="8" s="1"/>
  <c r="V42" i="8" a="1"/>
  <c r="V42" i="8" s="1"/>
  <c r="V39" i="8" a="1"/>
  <c r="V39" i="8" s="1"/>
  <c r="V35" i="8" a="1"/>
  <c r="V35" i="8" s="1"/>
  <c r="V32" i="8" a="1"/>
  <c r="V32" i="8" s="1"/>
  <c r="V28" i="8" a="1"/>
  <c r="V28" i="8" s="1"/>
  <c r="V25" i="8" a="1"/>
  <c r="V25" i="8" s="1"/>
  <c r="V21" i="8" a="1"/>
  <c r="V21" i="8" s="1"/>
  <c r="V18" i="8" a="1"/>
  <c r="V18" i="8" s="1"/>
  <c r="V14" i="8" a="1"/>
  <c r="V14" i="8" s="1"/>
  <c r="G34" i="8" a="1"/>
  <c r="G34" i="8" s="1"/>
  <c r="G29" i="8" a="1"/>
  <c r="G29" i="8" s="1"/>
  <c r="G24" i="8" a="1"/>
  <c r="G24" i="8" s="1"/>
  <c r="G19" i="8" a="1"/>
  <c r="G19" i="8" s="1"/>
  <c r="G14" i="8" a="1"/>
  <c r="G14" i="8" s="1"/>
  <c r="D35" i="8"/>
  <c r="E35" i="8"/>
  <c r="F35" i="8"/>
  <c r="D36" i="8"/>
  <c r="E36" i="8"/>
  <c r="F36" i="8"/>
  <c r="D37" i="8"/>
  <c r="E37" i="8"/>
  <c r="F37" i="8"/>
  <c r="D38" i="8"/>
  <c r="E38" i="8"/>
  <c r="F38" i="8"/>
  <c r="E34" i="8"/>
  <c r="F34" i="8"/>
  <c r="D34" i="8"/>
  <c r="D30" i="8"/>
  <c r="E30" i="8"/>
  <c r="F30" i="8"/>
  <c r="D31" i="8"/>
  <c r="E31" i="8"/>
  <c r="F31" i="8"/>
  <c r="D32" i="8"/>
  <c r="E32" i="8"/>
  <c r="F32" i="8"/>
  <c r="D33" i="8"/>
  <c r="E33" i="8"/>
  <c r="F33" i="8"/>
  <c r="E29" i="8"/>
  <c r="F29" i="8"/>
  <c r="D29" i="8"/>
  <c r="D25" i="8"/>
  <c r="E25" i="8"/>
  <c r="F25" i="8"/>
  <c r="D26" i="8"/>
  <c r="E26" i="8"/>
  <c r="F26" i="8"/>
  <c r="D27" i="8"/>
  <c r="E27" i="8"/>
  <c r="F27" i="8"/>
  <c r="D28" i="8"/>
  <c r="E28" i="8"/>
  <c r="F28" i="8"/>
  <c r="E24" i="8"/>
  <c r="F24" i="8"/>
  <c r="D24" i="8"/>
  <c r="D20" i="8"/>
  <c r="E20" i="8"/>
  <c r="F20" i="8"/>
  <c r="D21" i="8"/>
  <c r="E21" i="8"/>
  <c r="F21" i="8"/>
  <c r="D22" i="8"/>
  <c r="E22" i="8"/>
  <c r="F22" i="8"/>
  <c r="D23" i="8"/>
  <c r="E23" i="8"/>
  <c r="F23" i="8"/>
  <c r="E19" i="8"/>
  <c r="F19" i="8"/>
  <c r="D19" i="8"/>
  <c r="D15" i="8"/>
  <c r="E15" i="8"/>
  <c r="F15" i="8"/>
  <c r="D16" i="8"/>
  <c r="E16" i="8"/>
  <c r="F16" i="8"/>
  <c r="D17" i="8"/>
  <c r="E17" i="8"/>
  <c r="F17" i="8"/>
  <c r="D18" i="8"/>
  <c r="E18" i="8"/>
  <c r="F18" i="8"/>
  <c r="E14" i="8"/>
  <c r="F14" i="8"/>
  <c r="D14" i="8"/>
  <c r="S47" i="8"/>
  <c r="T47" i="8"/>
  <c r="U47" i="8"/>
  <c r="S48" i="8"/>
  <c r="T48" i="8"/>
  <c r="U48" i="8"/>
  <c r="T46" i="8"/>
  <c r="U46" i="8"/>
  <c r="S46" i="8"/>
  <c r="S43" i="8"/>
  <c r="T43" i="8"/>
  <c r="U43" i="8"/>
  <c r="S44" i="8"/>
  <c r="T44" i="8"/>
  <c r="U44" i="8"/>
  <c r="S45" i="8"/>
  <c r="T45" i="8"/>
  <c r="U45" i="8"/>
  <c r="T42" i="8"/>
  <c r="U42" i="8"/>
  <c r="S42" i="8"/>
  <c r="S40" i="8"/>
  <c r="T40" i="8"/>
  <c r="U40" i="8"/>
  <c r="S41" i="8"/>
  <c r="T41" i="8"/>
  <c r="U41" i="8"/>
  <c r="T39" i="8"/>
  <c r="U39" i="8"/>
  <c r="S39" i="8"/>
  <c r="S36" i="8"/>
  <c r="T36" i="8"/>
  <c r="U36" i="8"/>
  <c r="S37" i="8"/>
  <c r="T37" i="8"/>
  <c r="U37" i="8"/>
  <c r="S38" i="8"/>
  <c r="T38" i="8"/>
  <c r="U38" i="8"/>
  <c r="T35" i="8"/>
  <c r="U35" i="8"/>
  <c r="S35" i="8"/>
  <c r="T34" i="8"/>
  <c r="U34" i="8"/>
  <c r="S34" i="8"/>
  <c r="S33" i="8"/>
  <c r="T33" i="8"/>
  <c r="U33" i="8"/>
  <c r="T32" i="8"/>
  <c r="U32" i="8"/>
  <c r="S32" i="8"/>
  <c r="S29" i="8"/>
  <c r="T29" i="8"/>
  <c r="U29" i="8"/>
  <c r="S30" i="8"/>
  <c r="T30" i="8"/>
  <c r="U30" i="8"/>
  <c r="S31" i="8"/>
  <c r="T31" i="8"/>
  <c r="U31" i="8"/>
  <c r="T28" i="8"/>
  <c r="U28" i="8"/>
  <c r="S28" i="8"/>
  <c r="S26" i="8"/>
  <c r="T26" i="8"/>
  <c r="U26" i="8"/>
  <c r="S27" i="8"/>
  <c r="T27" i="8"/>
  <c r="U27" i="8"/>
  <c r="T25" i="8"/>
  <c r="U25" i="8"/>
  <c r="S25" i="8"/>
  <c r="S22" i="8"/>
  <c r="T22" i="8"/>
  <c r="U22" i="8"/>
  <c r="S23" i="8"/>
  <c r="T23" i="8"/>
  <c r="U23" i="8"/>
  <c r="S24" i="8"/>
  <c r="T24" i="8"/>
  <c r="U24" i="8"/>
  <c r="T21" i="8"/>
  <c r="U21" i="8"/>
  <c r="S21" i="8"/>
  <c r="S19" i="8"/>
  <c r="T19" i="8"/>
  <c r="U19" i="8"/>
  <c r="S20" i="8"/>
  <c r="T20" i="8"/>
  <c r="U20" i="8"/>
  <c r="T18" i="8"/>
  <c r="U18" i="8"/>
  <c r="S18" i="8"/>
  <c r="S15" i="8"/>
  <c r="T15" i="8"/>
  <c r="U15" i="8"/>
  <c r="S16" i="8"/>
  <c r="T16" i="8"/>
  <c r="U16" i="8"/>
  <c r="S17" i="8"/>
  <c r="T17" i="8"/>
  <c r="U17" i="8"/>
  <c r="T14" i="8"/>
  <c r="U14" i="8"/>
  <c r="S14" i="8"/>
  <c r="I24" i="8" l="1"/>
  <c r="J24" i="8"/>
  <c r="K24" i="8"/>
  <c r="L24" i="8"/>
  <c r="I25" i="8"/>
  <c r="J25" i="8"/>
  <c r="K25" i="8"/>
  <c r="L25" i="8"/>
  <c r="I26" i="8"/>
  <c r="J26" i="8"/>
  <c r="K26" i="8"/>
  <c r="L26" i="8"/>
  <c r="I27" i="8"/>
  <c r="J27" i="8"/>
  <c r="K27" i="8"/>
  <c r="L27" i="8"/>
  <c r="I28" i="8"/>
  <c r="J28" i="8"/>
  <c r="K28" i="8"/>
  <c r="L28" i="8"/>
  <c r="I29" i="8"/>
  <c r="J29" i="8"/>
  <c r="K29" i="8"/>
  <c r="L29" i="8"/>
  <c r="I30" i="8"/>
  <c r="J30" i="8"/>
  <c r="K30" i="8"/>
  <c r="L30" i="8"/>
  <c r="I31" i="8"/>
  <c r="J31" i="8"/>
  <c r="K31" i="8"/>
  <c r="L31" i="8"/>
  <c r="I32" i="8"/>
  <c r="J32" i="8"/>
  <c r="K32" i="8"/>
  <c r="L32" i="8"/>
  <c r="I33" i="8"/>
  <c r="J33" i="8"/>
  <c r="K33" i="8"/>
  <c r="L33" i="8"/>
  <c r="I34" i="8"/>
  <c r="J34" i="8"/>
  <c r="K34" i="8"/>
  <c r="L34" i="8"/>
  <c r="I35" i="8"/>
  <c r="J35" i="8"/>
  <c r="K35" i="8"/>
  <c r="L35" i="8"/>
  <c r="I36" i="8"/>
  <c r="J36" i="8"/>
  <c r="K36" i="8"/>
  <c r="L36" i="8"/>
  <c r="I37" i="8"/>
  <c r="J37" i="8"/>
  <c r="K37" i="8"/>
  <c r="L37" i="8"/>
  <c r="I38" i="8"/>
  <c r="J38" i="8"/>
  <c r="K38" i="8"/>
  <c r="L38" i="8"/>
  <c r="X28" i="8"/>
  <c r="Y28" i="8"/>
  <c r="Z28" i="8"/>
  <c r="AA28" i="8"/>
  <c r="X29" i="8"/>
  <c r="Y29" i="8"/>
  <c r="Z29" i="8"/>
  <c r="AA29" i="8"/>
  <c r="X30" i="8"/>
  <c r="Y30" i="8"/>
  <c r="Z30" i="8"/>
  <c r="AA30" i="8"/>
  <c r="X31" i="8"/>
  <c r="Y31" i="8"/>
  <c r="Z31" i="8"/>
  <c r="AA31" i="8"/>
  <c r="X32" i="8"/>
  <c r="Y32" i="8"/>
  <c r="Z32" i="8"/>
  <c r="AA32" i="8"/>
  <c r="X33" i="8"/>
  <c r="Y33" i="8"/>
  <c r="Z33" i="8"/>
  <c r="AA33" i="8"/>
  <c r="X34" i="8"/>
  <c r="Y34" i="8"/>
  <c r="Z34" i="8"/>
  <c r="AA34" i="8"/>
  <c r="X35" i="8"/>
  <c r="Y35" i="8"/>
  <c r="Z35" i="8"/>
  <c r="AA35" i="8"/>
  <c r="X36" i="8"/>
  <c r="Y36" i="8"/>
  <c r="Z36" i="8"/>
  <c r="AA36" i="8"/>
  <c r="X37" i="8"/>
  <c r="Y37" i="8"/>
  <c r="Z37" i="8"/>
  <c r="AA37" i="8"/>
  <c r="X38" i="8"/>
  <c r="Y38" i="8"/>
  <c r="Z38" i="8"/>
  <c r="AA38" i="8"/>
  <c r="X39" i="8"/>
  <c r="Y39" i="8"/>
  <c r="Z39" i="8"/>
  <c r="AA39" i="8"/>
  <c r="X40" i="8"/>
  <c r="Y40" i="8"/>
  <c r="Z40" i="8"/>
  <c r="AA40" i="8"/>
  <c r="X41" i="8"/>
  <c r="Y41" i="8"/>
  <c r="Z41" i="8"/>
  <c r="AA41" i="8"/>
  <c r="X42" i="8"/>
  <c r="Y42" i="8"/>
  <c r="Z42" i="8"/>
  <c r="AA42" i="8"/>
  <c r="X43" i="8"/>
  <c r="Y43" i="8"/>
  <c r="Z43" i="8"/>
  <c r="AA43" i="8"/>
  <c r="X44" i="8"/>
  <c r="Y44" i="8"/>
  <c r="Z44" i="8"/>
  <c r="AA44" i="8"/>
  <c r="X45" i="8"/>
  <c r="Y45" i="8"/>
  <c r="Z45" i="8"/>
  <c r="AA45" i="8"/>
  <c r="X46" i="8"/>
  <c r="Y46" i="8"/>
  <c r="Z46" i="8"/>
  <c r="AA46" i="8"/>
  <c r="X47" i="8"/>
  <c r="Y47" i="8"/>
  <c r="Z47" i="8"/>
  <c r="AA47" i="8"/>
  <c r="X48" i="8"/>
  <c r="Y48" i="8"/>
  <c r="Z48" i="8"/>
  <c r="AA48" i="8"/>
  <c r="I14" i="8"/>
  <c r="J14" i="8"/>
  <c r="K14" i="8"/>
  <c r="L14" i="8"/>
  <c r="I15" i="8"/>
  <c r="J15" i="8"/>
  <c r="K15" i="8"/>
  <c r="L15" i="8"/>
  <c r="I16" i="8"/>
  <c r="J16" i="8"/>
  <c r="K16" i="8"/>
  <c r="L16" i="8"/>
  <c r="I17" i="8"/>
  <c r="J17" i="8"/>
  <c r="K17" i="8"/>
  <c r="L17" i="8"/>
  <c r="I18" i="8"/>
  <c r="J18" i="8"/>
  <c r="K18" i="8"/>
  <c r="L18" i="8"/>
  <c r="I19" i="8"/>
  <c r="J19" i="8"/>
  <c r="K19" i="8"/>
  <c r="L19" i="8"/>
  <c r="I20" i="8"/>
  <c r="J20" i="8"/>
  <c r="K20" i="8"/>
  <c r="L20" i="8"/>
  <c r="I21" i="8"/>
  <c r="J21" i="8"/>
  <c r="K21" i="8"/>
  <c r="L21" i="8"/>
  <c r="I22" i="8"/>
  <c r="J22" i="8"/>
  <c r="K22" i="8"/>
  <c r="L22" i="8"/>
  <c r="I23" i="8"/>
  <c r="J23" i="8"/>
  <c r="K23" i="8"/>
  <c r="L23" i="8"/>
  <c r="X14" i="8"/>
  <c r="Y14" i="8"/>
  <c r="Z14" i="8"/>
  <c r="AA14" i="8"/>
  <c r="X15" i="8"/>
  <c r="Y15" i="8"/>
  <c r="Z15" i="8"/>
  <c r="AA15" i="8"/>
  <c r="X16" i="8"/>
  <c r="Y16" i="8"/>
  <c r="Z16" i="8"/>
  <c r="AA16" i="8"/>
  <c r="X17" i="8"/>
  <c r="Y17" i="8"/>
  <c r="Z17" i="8"/>
  <c r="AA17" i="8"/>
  <c r="X18" i="8"/>
  <c r="Y18" i="8"/>
  <c r="Z18" i="8"/>
  <c r="AA18" i="8"/>
  <c r="X19" i="8"/>
  <c r="Y19" i="8"/>
  <c r="Z19" i="8"/>
  <c r="AA19" i="8"/>
  <c r="X20" i="8"/>
  <c r="Y20" i="8"/>
  <c r="Z20" i="8"/>
  <c r="AA20" i="8"/>
  <c r="X21" i="8"/>
  <c r="Y21" i="8"/>
  <c r="Z21" i="8"/>
  <c r="AA21" i="8"/>
  <c r="X22" i="8"/>
  <c r="Y22" i="8"/>
  <c r="Z22" i="8"/>
  <c r="AA22" i="8"/>
  <c r="X23" i="8"/>
  <c r="Y23" i="8"/>
  <c r="Z23" i="8"/>
  <c r="AA23" i="8"/>
  <c r="X24" i="8"/>
  <c r="Y24" i="8"/>
  <c r="Z24" i="8"/>
  <c r="AA24" i="8"/>
  <c r="X25" i="8"/>
  <c r="Y25" i="8"/>
  <c r="Z25" i="8"/>
  <c r="AA25" i="8"/>
  <c r="X26" i="8"/>
  <c r="Y26" i="8"/>
  <c r="Z26" i="8"/>
  <c r="AA26" i="8"/>
  <c r="X27" i="8"/>
  <c r="Y27" i="8"/>
  <c r="Z27" i="8"/>
  <c r="AA27" i="8"/>
  <c r="E7" i="8" l="1"/>
  <c r="V7" i="8" a="1"/>
  <c r="V7" i="8" s="1"/>
  <c r="V10" i="8" a="1"/>
  <c r="V10" i="8" s="1"/>
  <c r="V9" i="8" a="1"/>
  <c r="V9" i="8" s="1"/>
  <c r="V8" i="8" a="1"/>
  <c r="V8" i="8" s="1"/>
  <c r="V5" i="8" a="1"/>
  <c r="V5" i="8" s="1"/>
  <c r="D5" i="8"/>
  <c r="G9" i="8"/>
  <c r="F8" i="8"/>
  <c r="D6" i="8"/>
  <c r="F9" i="8"/>
  <c r="E8" i="8"/>
  <c r="D7" i="8"/>
  <c r="V6" i="8" a="1"/>
  <c r="V6" i="8" s="1"/>
  <c r="AC14" i="8" s="1"/>
  <c r="D8" i="8"/>
  <c r="I5" i="8"/>
  <c r="E9" i="8"/>
  <c r="D9" i="8"/>
  <c r="I6" i="8"/>
  <c r="H5" i="8"/>
  <c r="I7" i="8"/>
  <c r="H6" i="8"/>
  <c r="G5" i="8"/>
  <c r="I8" i="8"/>
  <c r="H7" i="8"/>
  <c r="G6" i="8"/>
  <c r="F5" i="8"/>
  <c r="I9" i="8"/>
  <c r="H8" i="8"/>
  <c r="G7" i="8"/>
  <c r="F6" i="8"/>
  <c r="E5" i="8"/>
  <c r="H9" i="8"/>
  <c r="G8" i="8"/>
  <c r="F7" i="8"/>
  <c r="E6" i="8"/>
  <c r="M36" i="8"/>
  <c r="M30" i="8"/>
  <c r="M37" i="8"/>
  <c r="M38" i="8"/>
  <c r="M26" i="8"/>
  <c r="AB44" i="8"/>
  <c r="AB40" i="8"/>
  <c r="AB38" i="8"/>
  <c r="AB36" i="8"/>
  <c r="AB32" i="8"/>
  <c r="AB30" i="8"/>
  <c r="M33" i="8"/>
  <c r="AB28" i="8"/>
  <c r="M31" i="8"/>
  <c r="AB43" i="8"/>
  <c r="AB41" i="8"/>
  <c r="AB39" i="8"/>
  <c r="AB37" i="8"/>
  <c r="M29" i="8"/>
  <c r="M27" i="8"/>
  <c r="AB47" i="8"/>
  <c r="AB48" i="8"/>
  <c r="M34" i="8"/>
  <c r="M32" i="8"/>
  <c r="M35" i="8"/>
  <c r="AB45" i="8"/>
  <c r="M25" i="8"/>
  <c r="AB35" i="8"/>
  <c r="AB29" i="8"/>
  <c r="AB33" i="8"/>
  <c r="AB31" i="8"/>
  <c r="AB46" i="8"/>
  <c r="AB42" i="8"/>
  <c r="M28" i="8"/>
  <c r="M24" i="8"/>
  <c r="AB34" i="8"/>
  <c r="M18" i="8"/>
  <c r="M16" i="8"/>
  <c r="M14" i="8"/>
  <c r="AB24" i="8"/>
  <c r="AB26" i="8"/>
  <c r="M19" i="8"/>
  <c r="M15" i="8"/>
  <c r="M23" i="8"/>
  <c r="M17" i="8"/>
  <c r="M22" i="8"/>
  <c r="M20" i="8"/>
  <c r="M21" i="8"/>
  <c r="AB22" i="8"/>
  <c r="AB20" i="8"/>
  <c r="AB18" i="8"/>
  <c r="AB16" i="8"/>
  <c r="AB27" i="8"/>
  <c r="AB25" i="8"/>
  <c r="AB23" i="8"/>
  <c r="AB21" i="8"/>
  <c r="AB19" i="8"/>
  <c r="AB17" i="8"/>
  <c r="AB15" i="8"/>
  <c r="AB14" i="8"/>
  <c r="W9" i="8" l="1"/>
  <c r="W7" i="8"/>
  <c r="W10" i="8"/>
  <c r="P6" i="8"/>
  <c r="P5" i="8"/>
  <c r="P9" i="8"/>
  <c r="P7" i="8"/>
  <c r="P8" i="8"/>
  <c r="AC48" i="8"/>
  <c r="AC43" i="8"/>
  <c r="AC41" i="8"/>
  <c r="AC40" i="8"/>
  <c r="AC35" i="8"/>
  <c r="AC33" i="8"/>
  <c r="AC32" i="8"/>
  <c r="AC34" i="8"/>
  <c r="AC42" i="8"/>
  <c r="AC28" i="8"/>
  <c r="AC36" i="8"/>
  <c r="AC44" i="8"/>
  <c r="AC29" i="8"/>
  <c r="AC37" i="8"/>
  <c r="AC45" i="8"/>
  <c r="AC30" i="8"/>
  <c r="AC38" i="8"/>
  <c r="AC46" i="8"/>
  <c r="AC31" i="8"/>
  <c r="AC39" i="8"/>
  <c r="AC47" i="8"/>
  <c r="L5" i="8" l="1"/>
  <c r="L7" i="8"/>
  <c r="L6" i="8"/>
  <c r="P30" i="8" l="1"/>
  <c r="P36" i="8"/>
  <c r="P31" i="8"/>
  <c r="P38" i="8"/>
  <c r="P28" i="8"/>
  <c r="P35" i="8"/>
  <c r="P33" i="8"/>
  <c r="P24" i="8"/>
  <c r="P25" i="8"/>
  <c r="P26" i="8"/>
  <c r="P27" i="8"/>
  <c r="P29" i="8"/>
  <c r="P32" i="8"/>
  <c r="P34" i="8"/>
  <c r="N5" i="8" s="1"/>
  <c r="P37" i="8"/>
  <c r="P18" i="8"/>
  <c r="P16" i="8"/>
  <c r="P22" i="8"/>
  <c r="P17" i="8"/>
  <c r="P14" i="8"/>
  <c r="P20" i="8"/>
  <c r="P23" i="8"/>
  <c r="P15" i="8"/>
  <c r="P19" i="8"/>
  <c r="P21" i="8"/>
  <c r="N8" i="8" l="1"/>
  <c r="N7" i="8"/>
  <c r="N6" i="8"/>
  <c r="N9" i="8"/>
  <c r="AE31" i="8"/>
  <c r="AE36" i="8"/>
  <c r="AE43" i="8"/>
  <c r="AE47" i="8"/>
  <c r="AE41" i="8"/>
  <c r="AE29" i="8"/>
  <c r="AE33" i="8"/>
  <c r="AE35" i="8"/>
  <c r="AE40" i="8"/>
  <c r="AE44" i="8"/>
  <c r="AE46" i="8"/>
  <c r="AE30" i="8"/>
  <c r="AE42" i="8"/>
  <c r="AE37" i="8"/>
  <c r="AE39" i="8"/>
  <c r="AE28" i="8"/>
  <c r="AE32" i="8"/>
  <c r="AE34" i="8"/>
  <c r="AE38" i="8"/>
  <c r="AE45" i="8"/>
  <c r="AE48" i="8"/>
  <c r="AE16" i="8"/>
  <c r="AE17" i="8"/>
  <c r="AE20" i="8"/>
  <c r="AE21" i="8"/>
  <c r="AE24" i="8"/>
  <c r="AE27" i="8"/>
  <c r="AE14" i="8"/>
  <c r="AE19" i="8"/>
  <c r="AE22" i="8"/>
  <c r="AE26" i="8"/>
  <c r="AE15" i="8"/>
  <c r="AE18" i="8"/>
  <c r="AE23" i="8"/>
  <c r="AE25" i="8"/>
  <c r="O5" i="8" l="1"/>
  <c r="O7" i="8"/>
  <c r="O6" i="8"/>
  <c r="O9" i="8"/>
  <c r="O8" i="8"/>
  <c r="N26" i="8"/>
  <c r="N32" i="8"/>
  <c r="N34" i="8"/>
  <c r="N36" i="8"/>
  <c r="N29" i="8"/>
  <c r="N31" i="8"/>
  <c r="N24" i="8"/>
  <c r="N27" i="8"/>
  <c r="N28" i="8"/>
  <c r="N30" i="8"/>
  <c r="N33" i="8"/>
  <c r="N35" i="8"/>
  <c r="N37" i="8"/>
  <c r="N25" i="8"/>
  <c r="N38" i="8"/>
  <c r="N14" i="8"/>
  <c r="N15" i="8"/>
  <c r="N16" i="8"/>
  <c r="N17" i="8"/>
  <c r="N18" i="8"/>
  <c r="N19" i="8"/>
  <c r="N20" i="8"/>
  <c r="N21" i="8"/>
  <c r="N22" i="8"/>
  <c r="N23" i="8"/>
  <c r="O25" i="8"/>
  <c r="M9" i="8" l="1"/>
  <c r="M6" i="8"/>
  <c r="M8" i="8"/>
  <c r="M5" i="8"/>
  <c r="M7" i="8"/>
  <c r="O24" i="8"/>
  <c r="O38" i="8"/>
  <c r="O34" i="8"/>
  <c r="O32" i="8"/>
  <c r="O31" i="8"/>
  <c r="O30" i="8"/>
  <c r="O37" i="8"/>
  <c r="O29" i="8"/>
  <c r="O36" i="8"/>
  <c r="O28" i="8"/>
  <c r="O35" i="8"/>
  <c r="O27" i="8"/>
  <c r="O26" i="8"/>
  <c r="O33" i="8"/>
  <c r="O22" i="8"/>
  <c r="O23" i="8"/>
  <c r="O16" i="8"/>
  <c r="O15" i="8"/>
  <c r="O20" i="8"/>
  <c r="O19" i="8"/>
  <c r="O18" i="8"/>
  <c r="O17" i="8"/>
  <c r="O14" i="8"/>
  <c r="O21" i="8"/>
  <c r="J6" i="8" l="1"/>
  <c r="J9" i="8"/>
  <c r="J8" i="8"/>
  <c r="J5" i="8"/>
  <c r="J7" i="8"/>
  <c r="AD28" i="8"/>
  <c r="AD29" i="8"/>
  <c r="AD30" i="8"/>
  <c r="AD31" i="8"/>
  <c r="AD32" i="8"/>
  <c r="AD33" i="8"/>
  <c r="AD34" i="8"/>
  <c r="AD35" i="8"/>
  <c r="AD36" i="8"/>
  <c r="AD37" i="8"/>
  <c r="AD38" i="8"/>
  <c r="AD39" i="8"/>
  <c r="AD40" i="8"/>
  <c r="AD41" i="8"/>
  <c r="AD42" i="8"/>
  <c r="AD43" i="8"/>
  <c r="AD44" i="8"/>
  <c r="AD45" i="8"/>
  <c r="AD46" i="8"/>
  <c r="AD47" i="8"/>
  <c r="AD48" i="8"/>
  <c r="AD14" i="8"/>
  <c r="AD15" i="8"/>
  <c r="AD16" i="8"/>
  <c r="AD17" i="8"/>
  <c r="AD18" i="8"/>
  <c r="AD19" i="8"/>
  <c r="AD20" i="8"/>
  <c r="AD21" i="8"/>
  <c r="AD22" i="8"/>
  <c r="AD23" i="8"/>
  <c r="AD24" i="8"/>
  <c r="AD25" i="8"/>
  <c r="AD26" i="8"/>
  <c r="AD27" i="8"/>
  <c r="AC15" i="8"/>
  <c r="AC16" i="8"/>
  <c r="AC17" i="8"/>
  <c r="AC18" i="8"/>
  <c r="AC19" i="8"/>
  <c r="AC20" i="8"/>
  <c r="AC21" i="8"/>
  <c r="AC22" i="8"/>
  <c r="AC23" i="8"/>
  <c r="AC24" i="8"/>
  <c r="AC25" i="8"/>
  <c r="AC26" i="8"/>
  <c r="AC27" i="8"/>
  <c r="K5" i="8" l="1"/>
  <c r="Q5" i="8" s="1"/>
  <c r="R5" i="8" s="1"/>
  <c r="L8" i="8"/>
  <c r="K7" i="8"/>
  <c r="Q7" i="8" s="1"/>
  <c r="R7" i="8" s="1"/>
  <c r="K6" i="8"/>
  <c r="Q6" i="8" s="1"/>
  <c r="R6" i="8" s="1"/>
  <c r="K9" i="8"/>
  <c r="K8" i="8"/>
  <c r="L9" i="8"/>
  <c r="Q8" i="8" l="1"/>
  <c r="R8" i="8" s="1"/>
  <c r="Q9" i="8"/>
  <c r="R9" i="8"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<sst xmlns="http://schemas.openxmlformats.org/spreadsheetml/2006/main" count="129" uniqueCount="90">
  <si>
    <t>Year</t>
  </si>
  <si>
    <t>Electricity Meter [kWh]</t>
  </si>
  <si>
    <t>Electricity Meter [kBTU]</t>
  </si>
  <si>
    <t>Natural Gas Meter [Therm]</t>
  </si>
  <si>
    <t>Natural Gas Meter [kBTU]</t>
  </si>
  <si>
    <t>Total kBTU</t>
  </si>
  <si>
    <t>Htg Elec - Expected</t>
  </si>
  <si>
    <t>Htg Gas - Expected</t>
  </si>
  <si>
    <t>Clg Elec - Expected</t>
  </si>
  <si>
    <t>Clg Gas - Expected</t>
  </si>
  <si>
    <t>Total Actual</t>
  </si>
  <si>
    <t>Total Expected</t>
  </si>
  <si>
    <t>Energy Usage Change (Actual - Expected)</t>
  </si>
  <si>
    <t>Cooling NG - Actual</t>
  </si>
  <si>
    <t>Heating NG - Actual</t>
  </si>
  <si>
    <t>Heating Elec - Actual</t>
  </si>
  <si>
    <t>Cooling Elec - Actual</t>
  </si>
  <si>
    <t>Cooling NG - expected</t>
  </si>
  <si>
    <t>Heating NG - expected</t>
  </si>
  <si>
    <t>Heating Elec - expected</t>
  </si>
  <si>
    <t>Cooling Elec - expected</t>
  </si>
  <si>
    <t>year</t>
  </si>
  <si>
    <t>total kBtu</t>
  </si>
  <si>
    <t>CDD</t>
  </si>
  <si>
    <t>HDD</t>
  </si>
  <si>
    <t>Date</t>
  </si>
  <si>
    <t xml:space="preserve">cooling electric regression </t>
  </si>
  <si>
    <t>Heating electric regression</t>
  </si>
  <si>
    <t>Heating NG regression</t>
  </si>
  <si>
    <t>Cooling NG regression</t>
  </si>
  <si>
    <t>Insert Years</t>
  </si>
  <si>
    <t>Slope</t>
  </si>
  <si>
    <t>y-intersept</t>
  </si>
  <si>
    <t>regression analysis</t>
  </si>
  <si>
    <t>Yearly summary</t>
  </si>
  <si>
    <t>Regression table</t>
  </si>
  <si>
    <t>Outlyers</t>
  </si>
  <si>
    <t>no</t>
  </si>
  <si>
    <t>Geothermal Meter [Gallons]</t>
  </si>
  <si>
    <t>Geothermal Meter [kBtu]</t>
  </si>
  <si>
    <t>Cooling Geo regression</t>
  </si>
  <si>
    <t>Heating Geo Regression</t>
  </si>
  <si>
    <t>Clg Geo - expected</t>
  </si>
  <si>
    <t>Htg. Geo - expected</t>
  </si>
  <si>
    <t>Heating Geo - Actual</t>
  </si>
  <si>
    <t>Cooling Geo - Expected</t>
  </si>
  <si>
    <t>Heating Geo - Expected</t>
  </si>
  <si>
    <t>Cooling Geo - Actual</t>
  </si>
  <si>
    <t>2014-2015</t>
  </si>
  <si>
    <t>2015-2016</t>
  </si>
  <si>
    <t>2016-2017</t>
  </si>
  <si>
    <t>2017-2018</t>
  </si>
  <si>
    <t>2018-2019</t>
  </si>
  <si>
    <t>2019-2020</t>
  </si>
  <si>
    <t>Heating Degree Days (HDD)</t>
  </si>
  <si>
    <t>Cooling Degree Days (CDD)</t>
  </si>
  <si>
    <t>Heating Season</t>
  </si>
  <si>
    <t>Cooling Season</t>
  </si>
  <si>
    <t>Weather Normalization Spreadsheet</t>
  </si>
  <si>
    <t>Introduction:</t>
  </si>
  <si>
    <t>Natural Gas</t>
  </si>
  <si>
    <t>Elecricity</t>
  </si>
  <si>
    <t>Geothermal (if applicable)</t>
  </si>
  <si>
    <t>→</t>
  </si>
  <si>
    <t xml:space="preserve">This spread sheet was created in order to aid with the processing and analysis of building energy usage. In order to operate this spread sheet you will need the following bills for each month in the period you wish to analyse: </t>
  </si>
  <si>
    <t>Select the nearest data center.</t>
  </si>
  <si>
    <t>Click go and copy data to the Data Entry tab of this file</t>
  </si>
  <si>
    <t>Set the "variable" drop down to either CDD or HDD.</t>
  </si>
  <si>
    <t xml:space="preserve">Under "Product" select "Monthly Summarized Data" </t>
  </si>
  <si>
    <t>Input the desired range of years.</t>
  </si>
  <si>
    <t>Go ot the NOWData Tab and refine the location if needed</t>
  </si>
  <si>
    <t>Jan</t>
  </si>
  <si>
    <t>Feb</t>
  </si>
  <si>
    <t>Apr</t>
  </si>
  <si>
    <t>May</t>
  </si>
  <si>
    <t>Jun</t>
  </si>
  <si>
    <t>Jul</t>
  </si>
  <si>
    <t>Aug</t>
  </si>
  <si>
    <t>Sep</t>
  </si>
  <si>
    <t>Oct</t>
  </si>
  <si>
    <t>Nov</t>
  </si>
  <si>
    <t>Dec</t>
  </si>
  <si>
    <t>Mar</t>
  </si>
  <si>
    <t>Total</t>
  </si>
  <si>
    <t xml:space="preserve">The sheet will automatically calculate actual and expected energy usage and create graphs that can be found in the "Output Figures" tab. More detailed analysis can be found in the "Calculated Values" and "Regression Visualization" tabs. </t>
  </si>
  <si>
    <t>Billing Totals</t>
  </si>
  <si>
    <t>Data Entry</t>
  </si>
  <si>
    <r>
      <rPr>
        <sz val="12"/>
        <color theme="0"/>
        <rFont val="Calibri"/>
        <family val="2"/>
        <scheme val="minor"/>
      </rPr>
      <t>Enter values into the</t>
    </r>
    <r>
      <rPr>
        <sz val="12"/>
        <color theme="7" tint="0.59999389629810485"/>
        <rFont val="Calibri"/>
        <family val="2"/>
        <scheme val="minor"/>
      </rPr>
      <t xml:space="preserve"> yellow</t>
    </r>
    <r>
      <rPr>
        <sz val="12"/>
        <color theme="0"/>
        <rFont val="Calibri"/>
        <family val="2"/>
        <scheme val="minor"/>
      </rPr>
      <t xml:space="preserve"> cells.</t>
    </r>
  </si>
  <si>
    <t xml:space="preserve">In addition, weather data for the location of project is needed. This information can be obtained from the provided link with the instructions below.  </t>
  </si>
  <si>
    <t>NOAA National Weather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</si>
</sst>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
  </numFmts>
  <fonts count="20"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0"/>
      <name val="Arial"/>
      <family val="2"/>
    </font>
    <font>
      <b/>
      <sz val="11"/>
      <color theme="1"/>
      <name val="Calibri"/>
      <family val="2"/>
      <scheme val="minor"/>
    </font>
    <font>
      <i/>
      <sz val="11"/>
      <color theme="1"/>
      <name val="Calibri"/>
      <family val="2"/>
      <scheme val="minor"/>
    </font>
    <font>
      <sz val="11"/>
      <color theme="1"/>
      <name val="Calibri"/>
      <family val="2"/>
      <scheme val="minor"/>
    </font>
    <font>
      <sz val="12"/>
      <color rgb="FF000000"/>
      <name val="Calibri"/>
      <family val="2"/>
      <scheme val="minor"/>
    </font>
    <font>
      <sz val="8"/>
      <name val="Calibri"/>
      <family val="2"/>
      <scheme val="minor"/>
    </font>
    <font>
      <sz val="12"/>
      <color theme="1"/>
      <name val="Calibri"/>
      <family val="2"/>
    </font>
    <font>
      <sz val="12"/>
      <name val="Calibri"/>
      <family val="2"/>
      <scheme val="minor"/>
    </font>
    <font>
      <sz val="12"/>
      <name val="Arial"/>
      <family val="2"/>
    </font>
    <font>
      <sz val="12"/>
      <color theme="2" tint="-0.499984740745262"/>
      <name val="Arial"/>
      <family val="2"/>
    </font>
    <font>
      <sz val="12"/>
      <color theme="1"/>
      <name val="Arial"/>
      <family val="2"/>
    </font>
    <font>
      <sz val="24"/>
      <color theme="1"/>
      <name val="Calibri"/>
      <family val="2"/>
      <scheme val="minor"/>
    </font>
    <font>
      <sz val="12"/>
      <color theme="7" tint="0.59999389629810485"/>
      <name val="Calibri"/>
      <family val="2"/>
      <scheme val="minor"/>
    </font>
    <font>
      <sz val="24"/>
      <color theme="0"/>
      <name val="Calibri"/>
      <family val="2"/>
      <scheme val="minor"/>
    </font>
    <font>
      <sz val="12"/>
      <color theme="0"/>
      <name val="Calibri"/>
      <family val="2"/>
      <scheme val="minor"/>
    </font>
    <font>
      <u/>
      <sz val="12"/>
      <color theme="10"/>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bgColor rgb="FF000000"/>
      </patternFill>
    </fill>
    <fill>
      <patternFill patternType="solid">
        <fgColor theme="7" tint="0.59999389629810485"/>
        <bgColor indexed="64"/>
      </patternFill>
    </fill>
    <fill>
      <patternFill patternType="solid">
        <fgColor theme="2" tint="-0.749992370372631"/>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
    <xf numFmtId="0" fontId="0" fillId="0" borderId="0"/>
    <xf numFmtId="43" fontId="3" fillId="0" borderId="0" applyFont="0" applyFill="0" applyBorder="0" applyAlignment="0" applyProtection="0"/>
    <xf numFmtId="0" fontId="4" fillId="0" borderId="0"/>
    <xf numFmtId="0" fontId="19" fillId="0" borderId="0" applyNumberFormat="0" applyFill="0" applyBorder="0" applyAlignment="0" applyProtection="0"/>
  </cellStyleXfs>
  <cellXfs count="71">
    <xf numFmtId="0" fontId="0" fillId="0" borderId="0" xfId="0"/>
    <xf numFmtId="3" fontId="6" fillId="0" borderId="0" xfId="0" applyNumberFormat="1" applyFont="1"/>
    <xf numFmtId="1" fontId="0" fillId="0" borderId="0" xfId="0" applyNumberFormat="1"/>
    <xf numFmtId="3" fontId="7" fillId="0" borderId="0" xfId="0" applyNumberFormat="1" applyFont="1"/>
    <xf numFmtId="164" fontId="0" fillId="2" borderId="1" xfId="1" applyNumberFormat="1" applyFont="1" applyFill="1" applyBorder="1"/>
    <xf numFmtId="0" fontId="0" fillId="2" borderId="1" xfId="0" applyFill="1" applyBorder="1"/>
    <xf numFmtId="164" fontId="8" fillId="2" borderId="1" xfId="0" applyNumberFormat="1" applyFont="1" applyFill="1" applyBorder="1"/>
    <xf numFmtId="0" fontId="0" fillId="2" borderId="1" xfId="0" applyFill="1" applyBorder="1" applyAlignment="1">
      <alignment wrapText="1"/>
    </xf>
    <xf numFmtId="0" fontId="7" fillId="2" borderId="1" xfId="0" applyFont="1" applyFill="1" applyBorder="1" applyAlignment="1">
      <alignment wrapText="1"/>
    </xf>
    <xf numFmtId="0" fontId="5" fillId="2" borderId="1" xfId="0" applyFont="1" applyFill="1" applyBorder="1"/>
    <xf numFmtId="164" fontId="0" fillId="2" borderId="1" xfId="0" applyNumberFormat="1" applyFill="1" applyBorder="1"/>
    <xf numFmtId="0" fontId="0" fillId="0" borderId="1" xfId="0" applyBorder="1"/>
    <xf numFmtId="3" fontId="7" fillId="2" borderId="1" xfId="0" applyNumberFormat="1" applyFont="1" applyFill="1" applyBorder="1"/>
    <xf numFmtId="4" fontId="7" fillId="2" borderId="1" xfId="0" applyNumberFormat="1" applyFont="1" applyFill="1" applyBorder="1"/>
    <xf numFmtId="1" fontId="0" fillId="2" borderId="1" xfId="0" applyNumberFormat="1" applyFill="1" applyBorder="1"/>
    <xf numFmtId="0" fontId="0" fillId="3" borderId="1" xfId="0" applyFill="1" applyBorder="1"/>
    <xf numFmtId="0" fontId="2" fillId="2" borderId="1" xfId="0" applyFont="1" applyFill="1" applyBorder="1" applyAlignment="1">
      <alignment wrapText="1"/>
    </xf>
    <xf numFmtId="165" fontId="7" fillId="2" borderId="1" xfId="0" applyNumberFormat="1" applyFont="1" applyFill="1" applyBorder="1"/>
    <xf numFmtId="0" fontId="0" fillId="0" borderId="0" xfId="0" applyFont="1"/>
    <xf numFmtId="0" fontId="1" fillId="2" borderId="1" xfId="0" applyFont="1" applyFill="1" applyBorder="1" applyAlignment="1">
      <alignment vertical="top" wrapText="1"/>
    </xf>
    <xf numFmtId="0" fontId="1" fillId="2" borderId="1" xfId="0" applyFont="1" applyFill="1" applyBorder="1" applyAlignment="1">
      <alignment horizontal="right" vertical="top" wrapText="1"/>
    </xf>
    <xf numFmtId="3" fontId="1" fillId="2" borderId="1" xfId="0" applyNumberFormat="1" applyFont="1" applyFill="1" applyBorder="1" applyAlignment="1">
      <alignment horizontal="right" vertical="top" wrapText="1"/>
    </xf>
    <xf numFmtId="17" fontId="9" fillId="2" borderId="1" xfId="2" applyNumberFormat="1" applyFont="1" applyFill="1" applyBorder="1"/>
    <xf numFmtId="0" fontId="8" fillId="2" borderId="1" xfId="0" applyFont="1" applyFill="1" applyBorder="1"/>
    <xf numFmtId="0" fontId="8" fillId="4" borderId="2" xfId="0" applyFont="1" applyFill="1" applyBorder="1"/>
    <xf numFmtId="0" fontId="8" fillId="2" borderId="3" xfId="0" applyFont="1" applyFill="1" applyBorder="1"/>
    <xf numFmtId="0" fontId="8" fillId="4" borderId="4" xfId="0" applyFont="1" applyFill="1" applyBorder="1"/>
    <xf numFmtId="0" fontId="0" fillId="0" borderId="0" xfId="0" applyFill="1"/>
    <xf numFmtId="0" fontId="0" fillId="2" borderId="1" xfId="0" applyFont="1" applyFill="1" applyBorder="1"/>
    <xf numFmtId="1" fontId="0" fillId="2" borderId="1" xfId="0" applyNumberFormat="1" applyFont="1" applyFill="1" applyBorder="1"/>
    <xf numFmtId="164" fontId="3" fillId="2" borderId="1" xfId="1" applyNumberFormat="1" applyFont="1" applyFill="1" applyBorder="1"/>
    <xf numFmtId="17" fontId="11" fillId="2" borderId="1" xfId="2" applyNumberFormat="1" applyFont="1" applyFill="1" applyBorder="1"/>
    <xf numFmtId="0" fontId="3" fillId="2" borderId="1" xfId="0" applyFont="1" applyFill="1" applyBorder="1"/>
    <xf numFmtId="0" fontId="8" fillId="2" borderId="1" xfId="0" applyFont="1" applyFill="1" applyBorder="1" applyAlignment="1">
      <alignment horizontal="center"/>
    </xf>
    <xf numFmtId="3" fontId="12" fillId="2" borderId="1" xfId="2" applyNumberFormat="1" applyFont="1" applyFill="1" applyBorder="1"/>
    <xf numFmtId="3" fontId="13" fillId="2" borderId="1" xfId="2" applyNumberFormat="1" applyFont="1" applyFill="1" applyBorder="1"/>
    <xf numFmtId="1" fontId="3" fillId="2" borderId="1" xfId="0" applyNumberFormat="1" applyFont="1" applyFill="1" applyBorder="1"/>
    <xf numFmtId="0" fontId="0" fillId="2" borderId="1" xfId="0" applyFont="1" applyFill="1" applyBorder="1" applyAlignment="1">
      <alignment vertical="top" wrapText="1"/>
    </xf>
    <xf numFmtId="0" fontId="0" fillId="2" borderId="1" xfId="0" applyFont="1" applyFill="1" applyBorder="1" applyAlignment="1">
      <alignment horizontal="right" vertical="top" wrapText="1"/>
    </xf>
    <xf numFmtId="3" fontId="0" fillId="2" borderId="1" xfId="0" applyNumberFormat="1" applyFont="1" applyFill="1" applyBorder="1" applyAlignment="1">
      <alignment horizontal="right" vertical="top" wrapText="1"/>
    </xf>
    <xf numFmtId="0" fontId="0" fillId="2" borderId="1" xfId="0" applyFont="1" applyFill="1" applyBorder="1" applyAlignment="1">
      <alignment vertical="top"/>
    </xf>
    <xf numFmtId="0" fontId="14" fillId="2" borderId="1" xfId="0" applyFont="1" applyFill="1" applyBorder="1" applyAlignment="1">
      <alignment horizontal="right" vertical="top" wrapText="1"/>
    </xf>
    <xf numFmtId="3" fontId="14" fillId="2" borderId="1" xfId="0" applyNumberFormat="1" applyFont="1" applyFill="1" applyBorder="1" applyAlignment="1">
      <alignment horizontal="right" vertical="top" wrapText="1"/>
    </xf>
    <xf numFmtId="0" fontId="0" fillId="2" borderId="1" xfId="2" applyFont="1" applyFill="1" applyBorder="1" applyAlignment="1">
      <alignment vertical="top"/>
    </xf>
    <xf numFmtId="0" fontId="14" fillId="2" borderId="1" xfId="0" applyFont="1" applyFill="1" applyBorder="1" applyAlignment="1">
      <alignment horizontal="right" vertical="top"/>
    </xf>
    <xf numFmtId="0" fontId="8" fillId="5" borderId="1" xfId="0" applyFont="1" applyFill="1" applyBorder="1"/>
    <xf numFmtId="0" fontId="0" fillId="5" borderId="1" xfId="0" applyFont="1" applyFill="1" applyBorder="1"/>
    <xf numFmtId="1" fontId="0" fillId="5" borderId="1" xfId="0" applyNumberFormat="1" applyFont="1" applyFill="1" applyBorder="1"/>
    <xf numFmtId="0" fontId="15" fillId="0" borderId="0" xfId="0" applyFont="1" applyAlignment="1"/>
    <xf numFmtId="0" fontId="0" fillId="6" borderId="0" xfId="0" applyFont="1" applyFill="1" applyAlignment="1">
      <alignment horizontal="left" vertical="center"/>
    </xf>
    <xf numFmtId="0" fontId="17" fillId="6" borderId="0" xfId="0" applyFont="1" applyFill="1" applyAlignment="1">
      <alignment horizontal="left" vertical="center"/>
    </xf>
    <xf numFmtId="0" fontId="0" fillId="6" borderId="0" xfId="0" applyFill="1"/>
    <xf numFmtId="0" fontId="0" fillId="2" borderId="0" xfId="0" applyFont="1" applyFill="1" applyAlignment="1">
      <alignment horizontal="left"/>
    </xf>
    <xf numFmtId="0" fontId="17" fillId="6" borderId="0" xfId="0" applyFont="1" applyFill="1" applyAlignment="1">
      <alignment horizontal="center" vertical="center"/>
    </xf>
    <xf numFmtId="0" fontId="0" fillId="2" borderId="0" xfId="0" applyFill="1" applyAlignment="1">
      <alignment horizontal="center"/>
    </xf>
    <xf numFmtId="0" fontId="8" fillId="2" borderId="5" xfId="0" applyFont="1" applyFill="1" applyBorder="1" applyAlignment="1">
      <alignment horizontal="left"/>
    </xf>
    <xf numFmtId="0" fontId="0" fillId="2" borderId="5" xfId="0" applyFont="1" applyFill="1" applyBorder="1" applyAlignment="1"/>
    <xf numFmtId="0" fontId="0" fillId="0" borderId="5" xfId="0" applyFont="1" applyFill="1" applyBorder="1" applyAlignment="1"/>
    <xf numFmtId="0" fontId="0" fillId="3" borderId="0" xfId="0" applyFill="1" applyAlignment="1">
      <alignment horizontal="left" vertical="top" wrapText="1"/>
    </xf>
    <xf numFmtId="0" fontId="10" fillId="3" borderId="0" xfId="0" applyFont="1" applyFill="1" applyAlignment="1">
      <alignment horizontal="right"/>
    </xf>
    <xf numFmtId="0" fontId="0" fillId="3" borderId="0" xfId="0" applyFont="1" applyFill="1" applyAlignment="1">
      <alignment horizontal="right"/>
    </xf>
    <xf numFmtId="0" fontId="0" fillId="3" borderId="0" xfId="0" applyFill="1"/>
    <xf numFmtId="0" fontId="0" fillId="3" borderId="0" xfId="0" applyFill="1" applyAlignment="1">
      <alignment horizontal="right"/>
    </xf>
    <xf numFmtId="0" fontId="10" fillId="3" borderId="0" xfId="0" applyFont="1" applyFill="1" applyAlignment="1"/>
    <xf numFmtId="0" fontId="0" fillId="3" borderId="0" xfId="0" applyFill="1" applyAlignment="1">
      <alignment vertical="top" wrapText="1"/>
    </xf>
    <xf numFmtId="0" fontId="0" fillId="3" borderId="0" xfId="0" applyFill="1" applyAlignment="1">
      <alignment horizontal="center" vertical="top" wrapText="1"/>
    </xf>
    <xf numFmtId="0" fontId="19" fillId="3" borderId="0" xfId="3" applyFill="1" applyAlignment="1">
      <alignment horizontal="center"/>
    </xf>
    <xf numFmtId="0" fontId="0" fillId="7" borderId="0" xfId="0" applyFill="1" applyAlignment="1">
      <alignment vertical="center"/>
    </xf>
    <xf numFmtId="0" fontId="0" fillId="7" borderId="0" xfId="0" applyFill="1"/>
    <xf numFmtId="0" fontId="0" fillId="7" borderId="0" xfId="0" applyFont="1" applyFill="1" applyAlignment="1"/>
    <xf numFmtId="0" fontId="19" fillId="7" borderId="0" xfId="3" applyFill="1"/>
  </cellXfs>
  <cellStyles count="4">
    <cellStyle name="Comma" xfId="1" builtinId="3"/>
    <cellStyle name="Hyperlink" xfId="3" builtinId="8"/>
    <cellStyle name="Normal" xfId="0" builtinId="0"/>
    <cellStyle name="Normal 2" xfId="2" xr:uid="{97461A13-4D25-684B-BD69-C17476EAE6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2400"/>
              <a:t>Energy Use </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a:t>Actual</a:t>
            </a:r>
            <a:r>
              <a:rPr lang="en-US" baseline="0"/>
              <a:t> Vs Expected</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4005918272418674"/>
          <c:y val="0.15053296909314906"/>
          <c:w val="0.7738765008826789"/>
          <c:h val="0.61517310336207975"/>
        </c:manualLayout>
      </c:layout>
      <c:barChart>
        <c:barDir val="col"/>
        <c:grouping val="stacked"/>
        <c:varyColors val="0"/>
        <c:ser>
          <c:idx val="8"/>
          <c:order val="0"/>
          <c:tx>
            <c:strRef>
              <c:f>'Calculated Values'!$H$4</c:f>
              <c:strCache>
                <c:ptCount val="1"/>
                <c:pt idx="0">
                  <c:v>Cooling Geo - Actual</c:v>
                </c:pt>
              </c:strCache>
            </c:strRef>
          </c:tx>
          <c:spPr>
            <a:solidFill>
              <a:srgbClr val="92D050"/>
            </a:solidFill>
            <a:ln>
              <a:noFill/>
            </a:ln>
            <a:effectLst/>
          </c:spPr>
          <c:invertIfNegative val="0"/>
          <c:val>
            <c:numRef>
              <c:f>'Calculated Values'!$H$5:$H$9</c:f>
              <c:numCache>
                <c:formatCode>_(* #,##0_);_(* \(#,##0\);_(* "-"??_);_(@_)</c:formatCode>
                <c:ptCount val="5"/>
                <c:pt idx="0">
                  <c:v>74031.099999999991</c:v>
                </c:pt>
                <c:pt idx="1">
                  <c:v>79078.674999999988</c:v>
                </c:pt>
                <c:pt idx="2">
                  <c:v>339815.77499999997</c:v>
                </c:pt>
                <c:pt idx="3">
                  <c:v>259597.32499999995</c:v>
                </c:pt>
                <c:pt idx="4">
                  <c:v>197669.55</c:v>
                </c:pt>
              </c:numCache>
            </c:numRef>
          </c:val>
          <c:extLst>
            <c:ext xmlns:c16="http://schemas.microsoft.com/office/drawing/2014/chart" uri="{C3380CC4-5D6E-409C-BE32-E72D297353CC}">
              <c16:uniqueId val="{00000002-E770-4BF0-B6E1-9352F2A94CEF}"/>
            </c:ext>
          </c:extLst>
        </c:ser>
        <c:ser>
          <c:idx val="9"/>
          <c:order val="1"/>
          <c:tx>
            <c:strRef>
              <c:f>'Calculated Values'!$I$4</c:f>
              <c:strCache>
                <c:ptCount val="1"/>
                <c:pt idx="0">
                  <c:v>Heating Geo - Actual</c:v>
                </c:pt>
              </c:strCache>
            </c:strRef>
          </c:tx>
          <c:spPr>
            <a:solidFill>
              <a:srgbClr val="00B050"/>
            </a:solidFill>
            <a:ln>
              <a:noFill/>
            </a:ln>
            <a:effectLst/>
          </c:spPr>
          <c:invertIfNegative val="0"/>
          <c:val>
            <c:numRef>
              <c:f>'Calculated Values'!$I$5:$I$9</c:f>
              <c:numCache>
                <c:formatCode>_(* #,##0_);_(* \(#,##0\);_(* "-"??_);_(@_)</c:formatCode>
                <c:ptCount val="5"/>
                <c:pt idx="0">
                  <c:v>502098.02499999997</c:v>
                </c:pt>
                <c:pt idx="1">
                  <c:v>388066.24999999994</c:v>
                </c:pt>
                <c:pt idx="2">
                  <c:v>426167.3</c:v>
                </c:pt>
                <c:pt idx="3">
                  <c:v>542044.42499999993</c:v>
                </c:pt>
                <c:pt idx="4">
                  <c:v>267358.64999999997</c:v>
                </c:pt>
              </c:numCache>
            </c:numRef>
          </c:val>
          <c:extLst>
            <c:ext xmlns:c16="http://schemas.microsoft.com/office/drawing/2014/chart" uri="{C3380CC4-5D6E-409C-BE32-E72D297353CC}">
              <c16:uniqueId val="{00000003-E770-4BF0-B6E1-9352F2A94CEF}"/>
            </c:ext>
          </c:extLst>
        </c:ser>
        <c:ser>
          <c:idx val="0"/>
          <c:order val="2"/>
          <c:tx>
            <c:strRef>
              <c:f>'Calculated Values'!$D$4</c:f>
              <c:strCache>
                <c:ptCount val="1"/>
                <c:pt idx="0">
                  <c:v>Cooling NG - Actual</c:v>
                </c:pt>
              </c:strCache>
            </c:strRef>
          </c:tx>
          <c:spPr>
            <a:solidFill>
              <a:srgbClr val="FF000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Values'!$D$5:$D$9</c:f>
              <c:numCache>
                <c:formatCode>_(* #,##0_);_(* \(#,##0\);_(* "-"??_);_(@_)</c:formatCode>
                <c:ptCount val="5"/>
                <c:pt idx="0">
                  <c:v>179300</c:v>
                </c:pt>
                <c:pt idx="1">
                  <c:v>212500</c:v>
                </c:pt>
                <c:pt idx="2">
                  <c:v>186000</c:v>
                </c:pt>
                <c:pt idx="3">
                  <c:v>238400</c:v>
                </c:pt>
                <c:pt idx="4">
                  <c:v>337924.94929000002</c:v>
                </c:pt>
              </c:numCache>
            </c:numRef>
          </c:val>
          <c:extLst>
            <c:ext xmlns:c16="http://schemas.microsoft.com/office/drawing/2014/chart" uri="{C3380CC4-5D6E-409C-BE32-E72D297353CC}">
              <c16:uniqueId val="{00000000-F5FC-7B44-8181-42DB5B7CC2E7}"/>
            </c:ext>
          </c:extLst>
        </c:ser>
        <c:ser>
          <c:idx val="1"/>
          <c:order val="3"/>
          <c:tx>
            <c:strRef>
              <c:f>'Calculated Values'!$E$4</c:f>
              <c:strCache>
                <c:ptCount val="1"/>
                <c:pt idx="0">
                  <c:v>Heating NG - Actual</c:v>
                </c:pt>
              </c:strCache>
            </c:strRef>
          </c:tx>
          <c:spPr>
            <a:solidFill>
              <a:srgbClr val="C0000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Values'!$E$5:$E$9</c:f>
              <c:numCache>
                <c:formatCode>_(* #,##0_);_(* \(#,##0\);_(* "-"??_);_(@_)</c:formatCode>
                <c:ptCount val="5"/>
                <c:pt idx="0">
                  <c:v>268400</c:v>
                </c:pt>
                <c:pt idx="1">
                  <c:v>329200</c:v>
                </c:pt>
                <c:pt idx="2">
                  <c:v>386200</c:v>
                </c:pt>
                <c:pt idx="3">
                  <c:v>416800</c:v>
                </c:pt>
                <c:pt idx="4">
                  <c:v>473894.7198276</c:v>
                </c:pt>
              </c:numCache>
            </c:numRef>
          </c:val>
          <c:extLst>
            <c:ext xmlns:c16="http://schemas.microsoft.com/office/drawing/2014/chart" uri="{C3380CC4-5D6E-409C-BE32-E72D297353CC}">
              <c16:uniqueId val="{00000001-F5FC-7B44-8181-42DB5B7CC2E7}"/>
            </c:ext>
          </c:extLst>
        </c:ser>
        <c:ser>
          <c:idx val="3"/>
          <c:order val="4"/>
          <c:tx>
            <c:strRef>
              <c:f>'Calculated Values'!$F$4</c:f>
              <c:strCache>
                <c:ptCount val="1"/>
                <c:pt idx="0">
                  <c:v>Cooling Elec - Actual</c:v>
                </c:pt>
              </c:strCache>
            </c:strRef>
          </c:tx>
          <c:spPr>
            <a:solidFill>
              <a:srgbClr val="00B0F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Values'!$F$5:$F$9</c:f>
              <c:numCache>
                <c:formatCode>_(* #,##0_);_(* \(#,##0\);_(* "-"??_);_(@_)</c:formatCode>
                <c:ptCount val="5"/>
                <c:pt idx="0">
                  <c:v>8486148.9759999998</c:v>
                </c:pt>
                <c:pt idx="1">
                  <c:v>7604075.324</c:v>
                </c:pt>
                <c:pt idx="2">
                  <c:v>7849967.9279999994</c:v>
                </c:pt>
                <c:pt idx="3">
                  <c:v>6871300.5559999989</c:v>
                </c:pt>
                <c:pt idx="4">
                  <c:v>6260010.0479999995</c:v>
                </c:pt>
              </c:numCache>
            </c:numRef>
          </c:val>
          <c:extLst>
            <c:ext xmlns:c16="http://schemas.microsoft.com/office/drawing/2014/chart" uri="{C3380CC4-5D6E-409C-BE32-E72D297353CC}">
              <c16:uniqueId val="{00000003-F5FC-7B44-8181-42DB5B7CC2E7}"/>
            </c:ext>
          </c:extLst>
        </c:ser>
        <c:ser>
          <c:idx val="2"/>
          <c:order val="5"/>
          <c:tx>
            <c:strRef>
              <c:f>'Calculated Values'!$G$4</c:f>
              <c:strCache>
                <c:ptCount val="1"/>
                <c:pt idx="0">
                  <c:v>Heating Elec - Actual</c:v>
                </c:pt>
              </c:strCache>
            </c:strRef>
          </c:tx>
          <c:spPr>
            <a:solidFill>
              <a:schemeClr val="accent5">
                <a:lumMod val="75000"/>
              </a:schemeClr>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Values'!$G$5:$G$9</c:f>
              <c:numCache>
                <c:formatCode>_(* #,##0_);_(* \(#,##0\);_(* "-"??_);_(@_)</c:formatCode>
                <c:ptCount val="5"/>
                <c:pt idx="0">
                  <c:v>10603039.075999999</c:v>
                </c:pt>
                <c:pt idx="1">
                  <c:v>9481831.9920000006</c:v>
                </c:pt>
                <c:pt idx="2">
                  <c:v>9475495.9079999998</c:v>
                </c:pt>
                <c:pt idx="3">
                  <c:v>9102588.1919999998</c:v>
                </c:pt>
                <c:pt idx="4">
                  <c:v>9343147.8399999999</c:v>
                </c:pt>
              </c:numCache>
            </c:numRef>
          </c:val>
          <c:extLst>
            <c:ext xmlns:c16="http://schemas.microsoft.com/office/drawing/2014/chart" uri="{C3380CC4-5D6E-409C-BE32-E72D297353CC}">
              <c16:uniqueId val="{00000002-F5FC-7B44-8181-42DB5B7CC2E7}"/>
            </c:ext>
          </c:extLst>
        </c:ser>
        <c:dLbls>
          <c:showLegendKey val="0"/>
          <c:showVal val="0"/>
          <c:showCatName val="0"/>
          <c:showSerName val="0"/>
          <c:showPercent val="0"/>
          <c:showBubbleSize val="0"/>
        </c:dLbls>
        <c:gapWidth val="150"/>
        <c:overlap val="100"/>
        <c:axId val="2048769296"/>
        <c:axId val="2102275264"/>
      </c:barChart>
      <c:barChart>
        <c:barDir val="col"/>
        <c:grouping val="stacked"/>
        <c:varyColors val="0"/>
        <c:ser>
          <c:idx val="10"/>
          <c:order val="6"/>
          <c:tx>
            <c:strRef>
              <c:f>'Calculated Values'!$N$4</c:f>
              <c:strCache>
                <c:ptCount val="1"/>
                <c:pt idx="0">
                  <c:v>Cooling Geo - Expected</c:v>
                </c:pt>
              </c:strCache>
            </c:strRef>
          </c:tx>
          <c:spPr>
            <a:noFill/>
            <a:ln w="25400">
              <a:solidFill>
                <a:sysClr val="windowText" lastClr="000000"/>
              </a:solidFill>
            </a:ln>
            <a:effectLst/>
          </c:spPr>
          <c:invertIfNegative val="0"/>
          <c:val>
            <c:numRef>
              <c:f>'Calculated Values'!$N$5:$N$9</c:f>
              <c:numCache>
                <c:formatCode>_(* #,##0_);_(* \(#,##0\);_(* "-"??_);_(@_)</c:formatCode>
                <c:ptCount val="5"/>
                <c:pt idx="0">
                  <c:v>188383.24406050501</c:v>
                </c:pt>
                <c:pt idx="1">
                  <c:v>184442.19420456464</c:v>
                </c:pt>
                <c:pt idx="2">
                  <c:v>184442.19420456464</c:v>
                </c:pt>
                <c:pt idx="3">
                  <c:v>194338.60828725935</c:v>
                </c:pt>
                <c:pt idx="4">
                  <c:v>198586.18424310617</c:v>
                </c:pt>
              </c:numCache>
            </c:numRef>
          </c:val>
          <c:extLst>
            <c:ext xmlns:c16="http://schemas.microsoft.com/office/drawing/2014/chart" uri="{C3380CC4-5D6E-409C-BE32-E72D297353CC}">
              <c16:uniqueId val="{00000004-E770-4BF0-B6E1-9352F2A94CEF}"/>
            </c:ext>
          </c:extLst>
        </c:ser>
        <c:ser>
          <c:idx val="11"/>
          <c:order val="7"/>
          <c:tx>
            <c:strRef>
              <c:f>'Calculated Values'!$O$4</c:f>
              <c:strCache>
                <c:ptCount val="1"/>
                <c:pt idx="0">
                  <c:v>Heating Geo - Expected</c:v>
                </c:pt>
              </c:strCache>
            </c:strRef>
          </c:tx>
          <c:spPr>
            <a:noFill/>
            <a:ln w="25400">
              <a:solidFill>
                <a:sysClr val="windowText" lastClr="000000"/>
              </a:solidFill>
            </a:ln>
            <a:effectLst/>
          </c:spPr>
          <c:invertIfNegative val="0"/>
          <c:val>
            <c:numRef>
              <c:f>'Calculated Values'!$O$5:$O$9</c:f>
              <c:numCache>
                <c:formatCode>_(* #,##0_);_(* \(#,##0\);_(* "-"??_);_(@_)</c:formatCode>
                <c:ptCount val="5"/>
                <c:pt idx="0">
                  <c:v>414433.08170096006</c:v>
                </c:pt>
                <c:pt idx="1">
                  <c:v>415139.33406081772</c:v>
                </c:pt>
                <c:pt idx="2">
                  <c:v>440846.91995963448</c:v>
                </c:pt>
                <c:pt idx="3">
                  <c:v>424709.05353688827</c:v>
                </c:pt>
                <c:pt idx="4">
                  <c:v>430606.2607416992</c:v>
                </c:pt>
              </c:numCache>
            </c:numRef>
          </c:val>
          <c:extLst>
            <c:ext xmlns:c16="http://schemas.microsoft.com/office/drawing/2014/chart" uri="{C3380CC4-5D6E-409C-BE32-E72D297353CC}">
              <c16:uniqueId val="{00000005-E770-4BF0-B6E1-9352F2A94CEF}"/>
            </c:ext>
          </c:extLst>
        </c:ser>
        <c:ser>
          <c:idx val="4"/>
          <c:order val="8"/>
          <c:tx>
            <c:strRef>
              <c:f>'Calculated Values'!$J$4</c:f>
              <c:strCache>
                <c:ptCount val="1"/>
                <c:pt idx="0">
                  <c:v>Cooling NG - expected</c:v>
                </c:pt>
              </c:strCache>
            </c:strRef>
          </c:tx>
          <c:spPr>
            <a:noFill/>
            <a:ln w="25400">
              <a:solidFill>
                <a:sysClr val="windowText" lastClr="000000"/>
              </a:solidFill>
            </a:ln>
            <a:effectLst/>
          </c:spPr>
          <c:invertIfNegative val="0"/>
          <c:dPt>
            <c:idx val="4"/>
            <c:invertIfNegative val="0"/>
            <c:bubble3D val="0"/>
            <c:spPr>
              <a:noFill/>
              <a:ln w="25400">
                <a:solidFill>
                  <a:sysClr val="windowText" lastClr="000000"/>
                </a:solidFill>
                <a:prstDash val="solid"/>
              </a:ln>
              <a:effectLst/>
            </c:spPr>
            <c:extLst>
              <c:ext xmlns:c16="http://schemas.microsoft.com/office/drawing/2014/chart" uri="{C3380CC4-5D6E-409C-BE32-E72D297353CC}">
                <c16:uniqueId val="{00000005-F5FC-7B44-8181-42DB5B7CC2E7}"/>
              </c:ext>
            </c:extLst>
          </c:dPt>
          <c:cat>
            <c:numRef>
              <c:f>'Calculated Values'!$C$5:$C$9</c:f>
              <c:numCache>
                <c:formatCode>General</c:formatCode>
                <c:ptCount val="5"/>
                <c:pt idx="0">
                  <c:v>2015</c:v>
                </c:pt>
                <c:pt idx="1">
                  <c:v>2016</c:v>
                </c:pt>
                <c:pt idx="2">
                  <c:v>2017</c:v>
                </c:pt>
                <c:pt idx="3">
                  <c:v>2018</c:v>
                </c:pt>
                <c:pt idx="4">
                  <c:v>2019</c:v>
                </c:pt>
              </c:numCache>
            </c:numRef>
          </c:cat>
          <c:val>
            <c:numRef>
              <c:f>'Calculated Values'!$J$5:$J$9</c:f>
              <c:numCache>
                <c:formatCode>_(* #,##0_);_(* \(#,##0\);_(* "-"??_);_(@_)</c:formatCode>
                <c:ptCount val="5"/>
                <c:pt idx="0">
                  <c:v>230872.11910645015</c:v>
                </c:pt>
                <c:pt idx="1">
                  <c:v>230984.33160276007</c:v>
                </c:pt>
                <c:pt idx="2">
                  <c:v>230984.33160276007</c:v>
                </c:pt>
                <c:pt idx="3">
                  <c:v>230702.55355647072</c:v>
                </c:pt>
                <c:pt idx="4">
                  <c:v>230581.61342155893</c:v>
                </c:pt>
              </c:numCache>
            </c:numRef>
          </c:val>
          <c:extLst>
            <c:ext xmlns:c16="http://schemas.microsoft.com/office/drawing/2014/chart" uri="{C3380CC4-5D6E-409C-BE32-E72D297353CC}">
              <c16:uniqueId val="{00000006-F5FC-7B44-8181-42DB5B7CC2E7}"/>
            </c:ext>
          </c:extLst>
        </c:ser>
        <c:ser>
          <c:idx val="5"/>
          <c:order val="9"/>
          <c:tx>
            <c:strRef>
              <c:f>'Calculated Values'!$K$4</c:f>
              <c:strCache>
                <c:ptCount val="1"/>
                <c:pt idx="0">
                  <c:v>Heating NG - expected</c:v>
                </c:pt>
              </c:strCache>
            </c:strRef>
          </c:tx>
          <c:spPr>
            <a:noFill/>
            <a:ln w="25400">
              <a:solidFill>
                <a:sysClr val="windowText" lastClr="000000"/>
              </a:solid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Values'!$K$5:$K$9</c:f>
              <c:numCache>
                <c:formatCode>_(* #,##0_);_(* \(#,##0\);_(* "-"??_);_(@_)</c:formatCode>
                <c:ptCount val="5"/>
                <c:pt idx="0">
                  <c:v>368315.41433063726</c:v>
                </c:pt>
                <c:pt idx="1">
                  <c:v>368749.39782667439</c:v>
                </c:pt>
                <c:pt idx="2">
                  <c:v>384546.39708242449</c:v>
                </c:pt>
                <c:pt idx="3">
                  <c:v>374629.87419797695</c:v>
                </c:pt>
                <c:pt idx="4">
                  <c:v>378253.63638988673</c:v>
                </c:pt>
              </c:numCache>
            </c:numRef>
          </c:val>
          <c:extLst>
            <c:ext xmlns:c16="http://schemas.microsoft.com/office/drawing/2014/chart" uri="{C3380CC4-5D6E-409C-BE32-E72D297353CC}">
              <c16:uniqueId val="{00000007-F5FC-7B44-8181-42DB5B7CC2E7}"/>
            </c:ext>
          </c:extLst>
        </c:ser>
        <c:ser>
          <c:idx val="7"/>
          <c:order val="10"/>
          <c:tx>
            <c:strRef>
              <c:f>'Calculated Values'!$M$4</c:f>
              <c:strCache>
                <c:ptCount val="1"/>
                <c:pt idx="0">
                  <c:v>Cooling Elec - expected</c:v>
                </c:pt>
              </c:strCache>
            </c:strRef>
          </c:tx>
          <c:spPr>
            <a:noFill/>
            <a:ln w="25400">
              <a:solidFill>
                <a:sysClr val="windowText" lastClr="000000"/>
              </a:solid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Values'!$M$5:$M$9</c:f>
              <c:numCache>
                <c:formatCode>_(* #,##0_);_(* \(#,##0\);_(* "-"??_);_(@_)</c:formatCode>
                <c:ptCount val="5"/>
                <c:pt idx="0">
                  <c:v>7425153.2546618925</c:v>
                </c:pt>
                <c:pt idx="1">
                  <c:v>7450992.9886187771</c:v>
                </c:pt>
                <c:pt idx="2">
                  <c:v>7450992.9886187771</c:v>
                </c:pt>
                <c:pt idx="3">
                  <c:v>7386106.5455714893</c:v>
                </c:pt>
                <c:pt idx="4">
                  <c:v>7358257.0545290671</c:v>
                </c:pt>
              </c:numCache>
            </c:numRef>
          </c:val>
          <c:extLst>
            <c:ext xmlns:c16="http://schemas.microsoft.com/office/drawing/2014/chart" uri="{C3380CC4-5D6E-409C-BE32-E72D297353CC}">
              <c16:uniqueId val="{00000009-F5FC-7B44-8181-42DB5B7CC2E7}"/>
            </c:ext>
          </c:extLst>
        </c:ser>
        <c:ser>
          <c:idx val="6"/>
          <c:order val="11"/>
          <c:tx>
            <c:strRef>
              <c:f>'Calculated Values'!$L$4</c:f>
              <c:strCache>
                <c:ptCount val="1"/>
                <c:pt idx="0">
                  <c:v>Heating Elec - expected</c:v>
                </c:pt>
              </c:strCache>
            </c:strRef>
          </c:tx>
          <c:spPr>
            <a:noFill/>
            <a:ln w="25400">
              <a:solidFill>
                <a:sysClr val="windowText" lastClr="000000"/>
              </a:solid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Values'!$L$5:$L$9</c:f>
              <c:numCache>
                <c:formatCode>_(* #,##0_);_(* \(#,##0\);_(* "-"??_);_(@_)</c:formatCode>
                <c:ptCount val="5"/>
                <c:pt idx="0">
                  <c:v>9631681.1649504919</c:v>
                </c:pt>
                <c:pt idx="1">
                  <c:v>9629673.2174652927</c:v>
                </c:pt>
                <c:pt idx="2">
                  <c:v>9556583.9290039875</c:v>
                </c:pt>
                <c:pt idx="3">
                  <c:v>9602465.5290408228</c:v>
                </c:pt>
                <c:pt idx="4">
                  <c:v>9585699.1675393973</c:v>
                </c:pt>
              </c:numCache>
            </c:numRef>
          </c:val>
          <c:extLst>
            <c:ext xmlns:c16="http://schemas.microsoft.com/office/drawing/2014/chart" uri="{C3380CC4-5D6E-409C-BE32-E72D297353CC}">
              <c16:uniqueId val="{00000008-F5FC-7B44-8181-42DB5B7CC2E7}"/>
            </c:ext>
          </c:extLst>
        </c:ser>
        <c:dLbls>
          <c:showLegendKey val="0"/>
          <c:showVal val="0"/>
          <c:showCatName val="0"/>
          <c:showSerName val="0"/>
          <c:showPercent val="0"/>
          <c:showBubbleSize val="0"/>
        </c:dLbls>
        <c:gapWidth val="150"/>
        <c:overlap val="100"/>
        <c:axId val="850647904"/>
        <c:axId val="1126519824"/>
      </c:barChart>
      <c:catAx>
        <c:axId val="2048769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2275264"/>
        <c:crosses val="autoZero"/>
        <c:auto val="1"/>
        <c:lblAlgn val="ctr"/>
        <c:lblOffset val="100"/>
        <c:noMultiLvlLbl val="0"/>
      </c:catAx>
      <c:valAx>
        <c:axId val="2102275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Energy</a:t>
                </a:r>
                <a:r>
                  <a:rPr lang="en-US" baseline="0"/>
                  <a:t> Usage in  kBtu</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8769296"/>
        <c:crosses val="autoZero"/>
        <c:crossBetween val="between"/>
      </c:valAx>
      <c:valAx>
        <c:axId val="1126519824"/>
        <c:scaling>
          <c:orientation val="minMax"/>
          <c:max val="25000000"/>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0647904"/>
        <c:crosses val="max"/>
        <c:crossBetween val="between"/>
      </c:valAx>
      <c:catAx>
        <c:axId val="850647904"/>
        <c:scaling>
          <c:orientation val="minMax"/>
        </c:scaling>
        <c:delete val="1"/>
        <c:axPos val="b"/>
        <c:numFmt formatCode="General" sourceLinked="1"/>
        <c:majorTickMark val="out"/>
        <c:minorTickMark val="none"/>
        <c:tickLblPos val="nextTo"/>
        <c:crossAx val="1126519824"/>
        <c:crosses val="autoZero"/>
        <c:auto val="1"/>
        <c:lblAlgn val="ctr"/>
        <c:lblOffset val="100"/>
        <c:noMultiLvlLbl val="0"/>
      </c:catAx>
      <c:spPr>
        <a:noFill/>
        <a:ln>
          <a:noFill/>
        </a:ln>
        <a:effectLst/>
      </c:spPr>
    </c:plotArea>
    <c:legend>
      <c:legendPos val="b"/>
      <c:layout>
        <c:manualLayout>
          <c:xMode val="edge"/>
          <c:yMode val="edge"/>
          <c:x val="0.1134654082509589"/>
          <c:y val="0.8415931937079294"/>
          <c:w val="0.83049466198695165"/>
          <c:h val="0.134403199600049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alpha val="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Summer Geothermal Use</a:t>
            </a:r>
            <a:endParaRPr lang="en-US">
              <a:effectLst/>
            </a:endParaRPr>
          </a:p>
          <a:p>
            <a:pPr>
              <a:defRPr/>
            </a:pPr>
            <a:r>
              <a:rPr lang="en-US" sz="1800" b="0" i="0" baseline="0">
                <a:effectLst/>
              </a:rPr>
              <a:t>Actual vs Expected</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'Calculated Values'!$H$4</c:f>
              <c:strCache>
                <c:ptCount val="1"/>
                <c:pt idx="0">
                  <c:v>Cooling Geo - Actual</c:v>
                </c:pt>
              </c:strCache>
            </c:strRef>
          </c:tx>
          <c:spPr>
            <a:solidFill>
              <a:srgbClr val="92D050"/>
            </a:solidFill>
            <a:ln w="25400">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Values'!$H$5:$H$9</c:f>
              <c:numCache>
                <c:formatCode>_(* #,##0_);_(* \(#,##0\);_(* "-"??_);_(@_)</c:formatCode>
                <c:ptCount val="5"/>
                <c:pt idx="0">
                  <c:v>74031.099999999991</c:v>
                </c:pt>
                <c:pt idx="1">
                  <c:v>79078.674999999988</c:v>
                </c:pt>
                <c:pt idx="2">
                  <c:v>339815.77499999997</c:v>
                </c:pt>
                <c:pt idx="3">
                  <c:v>259597.32499999995</c:v>
                </c:pt>
                <c:pt idx="4">
                  <c:v>197669.55</c:v>
                </c:pt>
              </c:numCache>
            </c:numRef>
          </c:val>
          <c:extLst>
            <c:ext xmlns:c16="http://schemas.microsoft.com/office/drawing/2014/chart" uri="{C3380CC4-5D6E-409C-BE32-E72D297353CC}">
              <c16:uniqueId val="{00000000-D176-4B68-A2B3-0442AE1659CC}"/>
            </c:ext>
          </c:extLst>
        </c:ser>
        <c:ser>
          <c:idx val="1"/>
          <c:order val="1"/>
          <c:tx>
            <c:strRef>
              <c:f>'Calculated Values'!$N$4</c:f>
              <c:strCache>
                <c:ptCount val="1"/>
                <c:pt idx="0">
                  <c:v>Cooling Geo - Expected</c:v>
                </c:pt>
              </c:strCache>
            </c:strRef>
          </c:tx>
          <c:spPr>
            <a:noFill/>
            <a:ln w="25400">
              <a:solidFill>
                <a:sysClr val="windowText" lastClr="000000"/>
              </a:solidFill>
            </a:ln>
            <a:effectLst/>
          </c:spPr>
          <c:invertIfNegative val="0"/>
          <c:val>
            <c:numRef>
              <c:f>'Calculated Values'!$N$5:$N$9</c:f>
              <c:numCache>
                <c:formatCode>_(* #,##0_);_(* \(#,##0\);_(* "-"??_);_(@_)</c:formatCode>
                <c:ptCount val="5"/>
                <c:pt idx="0">
                  <c:v>188383.24406050501</c:v>
                </c:pt>
                <c:pt idx="1">
                  <c:v>184442.19420456464</c:v>
                </c:pt>
                <c:pt idx="2">
                  <c:v>184442.19420456464</c:v>
                </c:pt>
                <c:pt idx="3">
                  <c:v>194338.60828725935</c:v>
                </c:pt>
                <c:pt idx="4">
                  <c:v>198586.18424310617</c:v>
                </c:pt>
              </c:numCache>
            </c:numRef>
          </c:val>
          <c:extLst>
            <c:ext xmlns:c16="http://schemas.microsoft.com/office/drawing/2014/chart" uri="{C3380CC4-5D6E-409C-BE32-E72D297353CC}">
              <c16:uniqueId val="{00000001-D176-4B68-A2B3-0442AE1659CC}"/>
            </c:ext>
          </c:extLst>
        </c:ser>
        <c:dLbls>
          <c:showLegendKey val="0"/>
          <c:showVal val="0"/>
          <c:showCatName val="0"/>
          <c:showSerName val="0"/>
          <c:showPercent val="0"/>
          <c:showBubbleSize val="0"/>
        </c:dLbls>
        <c:gapWidth val="150"/>
        <c:overlap val="100"/>
        <c:axId val="1121715264"/>
        <c:axId val="848864800"/>
      </c:barChart>
      <c:catAx>
        <c:axId val="1121715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64800"/>
        <c:crosses val="autoZero"/>
        <c:auto val="1"/>
        <c:lblAlgn val="ctr"/>
        <c:lblOffset val="100"/>
        <c:noMultiLvlLbl val="0"/>
      </c:catAx>
      <c:valAx>
        <c:axId val="84886480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Energy Usage in  kBtu</a:t>
                </a:r>
                <a:endParaRPr lang="en-US" sz="1200">
                  <a:effectLst/>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1715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alpha val="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Winter Geothermal Use</a:t>
            </a:r>
            <a:endParaRPr lang="en-US">
              <a:effectLst/>
            </a:endParaRPr>
          </a:p>
          <a:p>
            <a:pPr>
              <a:defRPr/>
            </a:pPr>
            <a:r>
              <a:rPr lang="en-US" sz="1800" b="0" i="0" baseline="0">
                <a:effectLst/>
              </a:rPr>
              <a:t>Actual vs Expected</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'Calculated Values'!$I$4</c:f>
              <c:strCache>
                <c:ptCount val="1"/>
                <c:pt idx="0">
                  <c:v>Heating Geo - Actual</c:v>
                </c:pt>
              </c:strCache>
            </c:strRef>
          </c:tx>
          <c:spPr>
            <a:solidFill>
              <a:srgbClr val="00B05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Values'!$I$5:$I$9</c:f>
              <c:numCache>
                <c:formatCode>_(* #,##0_);_(* \(#,##0\);_(* "-"??_);_(@_)</c:formatCode>
                <c:ptCount val="5"/>
                <c:pt idx="0">
                  <c:v>502098.02499999997</c:v>
                </c:pt>
                <c:pt idx="1">
                  <c:v>388066.24999999994</c:v>
                </c:pt>
                <c:pt idx="2">
                  <c:v>426167.3</c:v>
                </c:pt>
                <c:pt idx="3">
                  <c:v>542044.42499999993</c:v>
                </c:pt>
                <c:pt idx="4">
                  <c:v>267358.64999999997</c:v>
                </c:pt>
              </c:numCache>
            </c:numRef>
          </c:val>
          <c:extLst>
            <c:ext xmlns:c16="http://schemas.microsoft.com/office/drawing/2014/chart" uri="{C3380CC4-5D6E-409C-BE32-E72D297353CC}">
              <c16:uniqueId val="{00000000-ED33-46A8-9E64-E4A0205CEB51}"/>
            </c:ext>
          </c:extLst>
        </c:ser>
        <c:ser>
          <c:idx val="1"/>
          <c:order val="1"/>
          <c:tx>
            <c:strRef>
              <c:f>'Calculated Values'!$O$4</c:f>
              <c:strCache>
                <c:ptCount val="1"/>
                <c:pt idx="0">
                  <c:v>Heating Geo - Expected</c:v>
                </c:pt>
              </c:strCache>
            </c:strRef>
          </c:tx>
          <c:spPr>
            <a:noFill/>
            <a:ln w="25400">
              <a:solidFill>
                <a:sysClr val="windowText" lastClr="000000"/>
              </a:solidFill>
            </a:ln>
            <a:effectLst/>
          </c:spPr>
          <c:invertIfNegative val="0"/>
          <c:val>
            <c:numRef>
              <c:f>'Calculated Values'!$O$5:$O$9</c:f>
              <c:numCache>
                <c:formatCode>_(* #,##0_);_(* \(#,##0\);_(* "-"??_);_(@_)</c:formatCode>
                <c:ptCount val="5"/>
                <c:pt idx="0">
                  <c:v>414433.08170096006</c:v>
                </c:pt>
                <c:pt idx="1">
                  <c:v>415139.33406081772</c:v>
                </c:pt>
                <c:pt idx="2">
                  <c:v>440846.91995963448</c:v>
                </c:pt>
                <c:pt idx="3">
                  <c:v>424709.05353688827</c:v>
                </c:pt>
                <c:pt idx="4">
                  <c:v>430606.2607416992</c:v>
                </c:pt>
              </c:numCache>
            </c:numRef>
          </c:val>
          <c:extLst>
            <c:ext xmlns:c16="http://schemas.microsoft.com/office/drawing/2014/chart" uri="{C3380CC4-5D6E-409C-BE32-E72D297353CC}">
              <c16:uniqueId val="{00000001-ED33-46A8-9E64-E4A0205CEB51}"/>
            </c:ext>
          </c:extLst>
        </c:ser>
        <c:dLbls>
          <c:showLegendKey val="0"/>
          <c:showVal val="0"/>
          <c:showCatName val="0"/>
          <c:showSerName val="0"/>
          <c:showPercent val="0"/>
          <c:showBubbleSize val="0"/>
        </c:dLbls>
        <c:gapWidth val="150"/>
        <c:overlap val="100"/>
        <c:axId val="1121715264"/>
        <c:axId val="848864800"/>
      </c:barChart>
      <c:catAx>
        <c:axId val="1121715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64800"/>
        <c:crosses val="autoZero"/>
        <c:auto val="1"/>
        <c:lblAlgn val="ctr"/>
        <c:lblOffset val="100"/>
        <c:noMultiLvlLbl val="0"/>
      </c:catAx>
      <c:valAx>
        <c:axId val="84886480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Energy Usage in  kBtu</a:t>
                </a:r>
                <a:endParaRPr lang="en-US" sz="1200">
                  <a:effectLst/>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1715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alpha val="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2400"/>
              <a:t>Geothermal Energy Use </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800" b="0"/>
              <a:t>Actual</a:t>
            </a:r>
            <a:r>
              <a:rPr lang="en-US" sz="1800" b="0" baseline="0"/>
              <a:t> Vs Expected</a:t>
            </a:r>
            <a:endParaRPr lang="en-US" sz="1800" b="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stacked"/>
        <c:varyColors val="0"/>
        <c:ser>
          <c:idx val="2"/>
          <c:order val="0"/>
          <c:tx>
            <c:strRef>
              <c:f>'Calculated Values'!$I$4</c:f>
              <c:strCache>
                <c:ptCount val="1"/>
                <c:pt idx="0">
                  <c:v>Heating Geo - Actual</c:v>
                </c:pt>
              </c:strCache>
            </c:strRef>
          </c:tx>
          <c:spPr>
            <a:solidFill>
              <a:srgbClr val="00B05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Values'!$I$5:$I$9</c:f>
              <c:numCache>
                <c:formatCode>_(* #,##0_);_(* \(#,##0\);_(* "-"??_);_(@_)</c:formatCode>
                <c:ptCount val="5"/>
                <c:pt idx="0">
                  <c:v>502098.02499999997</c:v>
                </c:pt>
                <c:pt idx="1">
                  <c:v>388066.24999999994</c:v>
                </c:pt>
                <c:pt idx="2">
                  <c:v>426167.3</c:v>
                </c:pt>
                <c:pt idx="3">
                  <c:v>542044.42499999993</c:v>
                </c:pt>
                <c:pt idx="4">
                  <c:v>267358.64999999997</c:v>
                </c:pt>
              </c:numCache>
            </c:numRef>
          </c:val>
          <c:extLst>
            <c:ext xmlns:c16="http://schemas.microsoft.com/office/drawing/2014/chart" uri="{C3380CC4-5D6E-409C-BE32-E72D297353CC}">
              <c16:uniqueId val="{00000000-F48E-4863-AD1B-9B5A801569C0}"/>
            </c:ext>
          </c:extLst>
        </c:ser>
        <c:ser>
          <c:idx val="3"/>
          <c:order val="1"/>
          <c:tx>
            <c:strRef>
              <c:f>'Calculated Values'!$H$4</c:f>
              <c:strCache>
                <c:ptCount val="1"/>
                <c:pt idx="0">
                  <c:v>Cooling Geo - Actual</c:v>
                </c:pt>
              </c:strCache>
            </c:strRef>
          </c:tx>
          <c:spPr>
            <a:solidFill>
              <a:srgbClr val="92D05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Values'!$H$5:$H$9</c:f>
              <c:numCache>
                <c:formatCode>_(* #,##0_);_(* \(#,##0\);_(* "-"??_);_(@_)</c:formatCode>
                <c:ptCount val="5"/>
                <c:pt idx="0">
                  <c:v>74031.099999999991</c:v>
                </c:pt>
                <c:pt idx="1">
                  <c:v>79078.674999999988</c:v>
                </c:pt>
                <c:pt idx="2">
                  <c:v>339815.77499999997</c:v>
                </c:pt>
                <c:pt idx="3">
                  <c:v>259597.32499999995</c:v>
                </c:pt>
                <c:pt idx="4">
                  <c:v>197669.55</c:v>
                </c:pt>
              </c:numCache>
            </c:numRef>
          </c:val>
          <c:extLst>
            <c:ext xmlns:c16="http://schemas.microsoft.com/office/drawing/2014/chart" uri="{C3380CC4-5D6E-409C-BE32-E72D297353CC}">
              <c16:uniqueId val="{00000001-F48E-4863-AD1B-9B5A801569C0}"/>
            </c:ext>
          </c:extLst>
        </c:ser>
        <c:dLbls>
          <c:showLegendKey val="0"/>
          <c:showVal val="0"/>
          <c:showCatName val="0"/>
          <c:showSerName val="0"/>
          <c:showPercent val="0"/>
          <c:showBubbleSize val="0"/>
        </c:dLbls>
        <c:gapWidth val="150"/>
        <c:overlap val="100"/>
        <c:axId val="2048769296"/>
        <c:axId val="2102275264"/>
      </c:barChart>
      <c:barChart>
        <c:barDir val="col"/>
        <c:grouping val="stacked"/>
        <c:varyColors val="0"/>
        <c:ser>
          <c:idx val="6"/>
          <c:order val="2"/>
          <c:tx>
            <c:strRef>
              <c:f>'Calculated Values'!$O$4</c:f>
              <c:strCache>
                <c:ptCount val="1"/>
                <c:pt idx="0">
                  <c:v>Heating Geo - Expected</c:v>
                </c:pt>
              </c:strCache>
            </c:strRef>
          </c:tx>
          <c:spPr>
            <a:noFill/>
            <a:ln w="25400">
              <a:solidFill>
                <a:sysClr val="windowText" lastClr="000000"/>
              </a:solid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Values'!$O$5:$O$9</c:f>
              <c:numCache>
                <c:formatCode>_(* #,##0_);_(* \(#,##0\);_(* "-"??_);_(@_)</c:formatCode>
                <c:ptCount val="5"/>
                <c:pt idx="0">
                  <c:v>414433.08170096006</c:v>
                </c:pt>
                <c:pt idx="1">
                  <c:v>415139.33406081772</c:v>
                </c:pt>
                <c:pt idx="2">
                  <c:v>440846.91995963448</c:v>
                </c:pt>
                <c:pt idx="3">
                  <c:v>424709.05353688827</c:v>
                </c:pt>
                <c:pt idx="4">
                  <c:v>430606.2607416992</c:v>
                </c:pt>
              </c:numCache>
            </c:numRef>
          </c:val>
          <c:extLst>
            <c:ext xmlns:c16="http://schemas.microsoft.com/office/drawing/2014/chart" uri="{C3380CC4-5D6E-409C-BE32-E72D297353CC}">
              <c16:uniqueId val="{00000002-F48E-4863-AD1B-9B5A801569C0}"/>
            </c:ext>
          </c:extLst>
        </c:ser>
        <c:ser>
          <c:idx val="7"/>
          <c:order val="3"/>
          <c:tx>
            <c:strRef>
              <c:f>'Calculated Values'!$N$4</c:f>
              <c:strCache>
                <c:ptCount val="1"/>
                <c:pt idx="0">
                  <c:v>Cooling Geo - Expected</c:v>
                </c:pt>
              </c:strCache>
            </c:strRef>
          </c:tx>
          <c:spPr>
            <a:noFill/>
            <a:ln w="25400">
              <a:solidFill>
                <a:sysClr val="windowText" lastClr="000000"/>
              </a:solid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Values'!$N$5:$N$9</c:f>
              <c:numCache>
                <c:formatCode>_(* #,##0_);_(* \(#,##0\);_(* "-"??_);_(@_)</c:formatCode>
                <c:ptCount val="5"/>
                <c:pt idx="0">
                  <c:v>188383.24406050501</c:v>
                </c:pt>
                <c:pt idx="1">
                  <c:v>184442.19420456464</c:v>
                </c:pt>
                <c:pt idx="2">
                  <c:v>184442.19420456464</c:v>
                </c:pt>
                <c:pt idx="3">
                  <c:v>194338.60828725935</c:v>
                </c:pt>
                <c:pt idx="4">
                  <c:v>198586.18424310617</c:v>
                </c:pt>
              </c:numCache>
            </c:numRef>
          </c:val>
          <c:extLst>
            <c:ext xmlns:c16="http://schemas.microsoft.com/office/drawing/2014/chart" uri="{C3380CC4-5D6E-409C-BE32-E72D297353CC}">
              <c16:uniqueId val="{00000003-F48E-4863-AD1B-9B5A801569C0}"/>
            </c:ext>
          </c:extLst>
        </c:ser>
        <c:dLbls>
          <c:showLegendKey val="0"/>
          <c:showVal val="0"/>
          <c:showCatName val="0"/>
          <c:showSerName val="0"/>
          <c:showPercent val="0"/>
          <c:showBubbleSize val="0"/>
        </c:dLbls>
        <c:gapWidth val="150"/>
        <c:overlap val="100"/>
        <c:axId val="850647904"/>
        <c:axId val="1126519824"/>
      </c:barChart>
      <c:catAx>
        <c:axId val="2048769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2275264"/>
        <c:crosses val="autoZero"/>
        <c:auto val="1"/>
        <c:lblAlgn val="ctr"/>
        <c:lblOffset val="100"/>
        <c:noMultiLvlLbl val="0"/>
      </c:catAx>
      <c:valAx>
        <c:axId val="2102275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b="0" i="0" baseline="0">
                    <a:effectLst/>
                  </a:rPr>
                  <a:t>Energy Usage in  kBtu</a:t>
                </a:r>
                <a:endParaRPr lang="en-US" sz="800">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8769296"/>
        <c:crosses val="autoZero"/>
        <c:crossBetween val="between"/>
      </c:valAx>
      <c:valAx>
        <c:axId val="1126519824"/>
        <c:scaling>
          <c:orientation val="minMax"/>
          <c:max val="900000.00000000012"/>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0647904"/>
        <c:crosses val="max"/>
        <c:crossBetween val="between"/>
      </c:valAx>
      <c:catAx>
        <c:axId val="850647904"/>
        <c:scaling>
          <c:orientation val="minMax"/>
        </c:scaling>
        <c:delete val="1"/>
        <c:axPos val="b"/>
        <c:numFmt formatCode="General" sourceLinked="1"/>
        <c:majorTickMark val="out"/>
        <c:minorTickMark val="none"/>
        <c:tickLblPos val="nextTo"/>
        <c:crossAx val="1126519824"/>
        <c:crosses val="autoZero"/>
        <c:auto val="1"/>
        <c:lblAlgn val="ctr"/>
        <c:lblOffset val="100"/>
        <c:noMultiLvlLbl val="0"/>
      </c:catAx>
      <c:spPr>
        <a:noFill/>
        <a:ln>
          <a:noFill/>
        </a:ln>
        <a:effectLst/>
      </c:spPr>
    </c:plotArea>
    <c:legend>
      <c:legendPos val="b"/>
      <c:layout>
        <c:manualLayout>
          <c:xMode val="edge"/>
          <c:yMode val="edge"/>
          <c:x val="0.11839735114834271"/>
          <c:y val="0.90103241001124856"/>
          <c:w val="0.67944930883639543"/>
          <c:h val="9.78466538420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alpha val="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CDD Vs electricity consumption</a:t>
            </a:r>
          </a:p>
        </c:rich>
      </c:tx>
      <c:layout>
        <c:manualLayout>
          <c:xMode val="edge"/>
          <c:yMode val="edge"/>
          <c:x val="0.11457633420822394"/>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'Calculated Values'!$G$13</c:f>
              <c:strCache>
                <c:ptCount val="1"/>
                <c:pt idx="0">
                  <c:v>CDD</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3.8953849518810146E-2"/>
                  <c:y val="-0.1986927675707203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'Calculated Values'!$G$14:$G$38</c:f>
              <c:numCache>
                <c:formatCode>General</c:formatCode>
                <c:ptCount val="25"/>
                <c:pt idx="0">
                  <c:v>22</c:v>
                </c:pt>
                <c:pt idx="1">
                  <c:v>135</c:v>
                </c:pt>
                <c:pt idx="2">
                  <c:v>365</c:v>
                </c:pt>
                <c:pt idx="3">
                  <c:v>377</c:v>
                </c:pt>
                <c:pt idx="4">
                  <c:v>119</c:v>
                </c:pt>
                <c:pt idx="5">
                  <c:v>55</c:v>
                </c:pt>
                <c:pt idx="6">
                  <c:v>137</c:v>
                </c:pt>
                <c:pt idx="7">
                  <c:v>477</c:v>
                </c:pt>
                <c:pt idx="8">
                  <c:v>362</c:v>
                </c:pt>
                <c:pt idx="9">
                  <c:v>84</c:v>
                </c:pt>
                <c:pt idx="10">
                  <c:v>62</c:v>
                </c:pt>
                <c:pt idx="11">
                  <c:v>171</c:v>
                </c:pt>
                <c:pt idx="12">
                  <c:v>521</c:v>
                </c:pt>
                <c:pt idx="13">
                  <c:v>412</c:v>
                </c:pt>
                <c:pt idx="14">
                  <c:v>175</c:v>
                </c:pt>
                <c:pt idx="15">
                  <c:v>62</c:v>
                </c:pt>
                <c:pt idx="16">
                  <c:v>171</c:v>
                </c:pt>
                <c:pt idx="17">
                  <c:v>521</c:v>
                </c:pt>
                <c:pt idx="18">
                  <c:v>412</c:v>
                </c:pt>
                <c:pt idx="19">
                  <c:v>175</c:v>
                </c:pt>
                <c:pt idx="20">
                  <c:v>35</c:v>
                </c:pt>
                <c:pt idx="21">
                  <c:v>338</c:v>
                </c:pt>
                <c:pt idx="22">
                  <c:v>369</c:v>
                </c:pt>
                <c:pt idx="23">
                  <c:v>394</c:v>
                </c:pt>
                <c:pt idx="24">
                  <c:v>115</c:v>
                </c:pt>
              </c:numCache>
            </c:numRef>
          </c:xVal>
          <c:yVal>
            <c:numRef>
              <c:f>'Calculated Values'!$J$14:$J$38</c:f>
              <c:numCache>
                <c:formatCode>#,##0</c:formatCode>
                <c:ptCount val="25"/>
                <c:pt idx="0">
                  <c:v>1305550.6199999999</c:v>
                </c:pt>
                <c:pt idx="1">
                  <c:v>1227016.6159999999</c:v>
                </c:pt>
                <c:pt idx="2">
                  <c:v>1251825.2679999999</c:v>
                </c:pt>
                <c:pt idx="3">
                  <c:v>1305888.4080000001</c:v>
                </c:pt>
                <c:pt idx="4">
                  <c:v>1169729.1359999999</c:v>
                </c:pt>
                <c:pt idx="5">
                  <c:v>1493138.9679999999</c:v>
                </c:pt>
                <c:pt idx="6">
                  <c:v>1436486.1199999999</c:v>
                </c:pt>
                <c:pt idx="7">
                  <c:v>1368809.0999999999</c:v>
                </c:pt>
                <c:pt idx="8">
                  <c:v>1288784.0519999999</c:v>
                </c:pt>
                <c:pt idx="9">
                  <c:v>1284082.3159999999</c:v>
                </c:pt>
                <c:pt idx="10">
                  <c:v>1526569.7439999999</c:v>
                </c:pt>
                <c:pt idx="11">
                  <c:v>1453812.2560000001</c:v>
                </c:pt>
                <c:pt idx="12">
                  <c:v>1701479.0999999999</c:v>
                </c:pt>
                <c:pt idx="13">
                  <c:v>1601729.28</c:v>
                </c:pt>
                <c:pt idx="14">
                  <c:v>1566377.548</c:v>
                </c:pt>
                <c:pt idx="15">
                  <c:v>1417784.9479999999</c:v>
                </c:pt>
                <c:pt idx="16">
                  <c:v>1425349.352</c:v>
                </c:pt>
                <c:pt idx="17">
                  <c:v>1475478.456</c:v>
                </c:pt>
                <c:pt idx="18">
                  <c:v>1703625.2479999999</c:v>
                </c:pt>
                <c:pt idx="19">
                  <c:v>1581837.32</c:v>
                </c:pt>
                <c:pt idx="20">
                  <c:v>1689444.976</c:v>
                </c:pt>
                <c:pt idx="21">
                  <c:v>1776587.456</c:v>
                </c:pt>
                <c:pt idx="22">
                  <c:v>1753982.956</c:v>
                </c:pt>
                <c:pt idx="23">
                  <c:v>1678809.7719999999</c:v>
                </c:pt>
                <c:pt idx="24">
                  <c:v>1587323.8159999999</c:v>
                </c:pt>
              </c:numCache>
            </c:numRef>
          </c:yVal>
          <c:smooth val="0"/>
          <c:extLst>
            <c:ext xmlns:c16="http://schemas.microsoft.com/office/drawing/2014/chart" uri="{C3380CC4-5D6E-409C-BE32-E72D297353CC}">
              <c16:uniqueId val="{00000001-95D9-FB41-9CF6-57B8019EF25C}"/>
            </c:ext>
          </c:extLst>
        </c:ser>
        <c:dLbls>
          <c:showLegendKey val="0"/>
          <c:showVal val="0"/>
          <c:showCatName val="0"/>
          <c:showSerName val="0"/>
          <c:showPercent val="0"/>
          <c:showBubbleSize val="0"/>
        </c:dLbls>
        <c:axId val="1722993615"/>
        <c:axId val="1679122287"/>
      </c:scatterChart>
      <c:valAx>
        <c:axId val="17229936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9122287"/>
        <c:crosses val="autoZero"/>
        <c:crossBetween val="midCat"/>
      </c:valAx>
      <c:valAx>
        <c:axId val="16791222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299361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CDD Vs Natural Gas consumption</a:t>
            </a:r>
          </a:p>
        </c:rich>
      </c:tx>
      <c:layout>
        <c:manualLayout>
          <c:xMode val="edge"/>
          <c:yMode val="edge"/>
          <c:x val="0.11450026965807357"/>
          <c:y val="4.166658956114621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'Calculated Values'!$G$13</c:f>
              <c:strCache>
                <c:ptCount val="1"/>
                <c:pt idx="0">
                  <c:v>CDD</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1002318460192476"/>
                  <c:y val="-0.5914413823272091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'Calculated Values'!$G$14:$G$38</c:f>
              <c:numCache>
                <c:formatCode>General</c:formatCode>
                <c:ptCount val="25"/>
                <c:pt idx="0">
                  <c:v>22</c:v>
                </c:pt>
                <c:pt idx="1">
                  <c:v>135</c:v>
                </c:pt>
                <c:pt idx="2">
                  <c:v>365</c:v>
                </c:pt>
                <c:pt idx="3">
                  <c:v>377</c:v>
                </c:pt>
                <c:pt idx="4">
                  <c:v>119</c:v>
                </c:pt>
                <c:pt idx="5">
                  <c:v>55</c:v>
                </c:pt>
                <c:pt idx="6">
                  <c:v>137</c:v>
                </c:pt>
                <c:pt idx="7">
                  <c:v>477</c:v>
                </c:pt>
                <c:pt idx="8">
                  <c:v>362</c:v>
                </c:pt>
                <c:pt idx="9">
                  <c:v>84</c:v>
                </c:pt>
                <c:pt idx="10">
                  <c:v>62</c:v>
                </c:pt>
                <c:pt idx="11">
                  <c:v>171</c:v>
                </c:pt>
                <c:pt idx="12">
                  <c:v>521</c:v>
                </c:pt>
                <c:pt idx="13">
                  <c:v>412</c:v>
                </c:pt>
                <c:pt idx="14">
                  <c:v>175</c:v>
                </c:pt>
                <c:pt idx="15">
                  <c:v>62</c:v>
                </c:pt>
                <c:pt idx="16">
                  <c:v>171</c:v>
                </c:pt>
                <c:pt idx="17">
                  <c:v>521</c:v>
                </c:pt>
                <c:pt idx="18">
                  <c:v>412</c:v>
                </c:pt>
                <c:pt idx="19">
                  <c:v>175</c:v>
                </c:pt>
                <c:pt idx="20">
                  <c:v>35</c:v>
                </c:pt>
                <c:pt idx="21">
                  <c:v>338</c:v>
                </c:pt>
                <c:pt idx="22">
                  <c:v>369</c:v>
                </c:pt>
                <c:pt idx="23">
                  <c:v>394</c:v>
                </c:pt>
                <c:pt idx="24">
                  <c:v>115</c:v>
                </c:pt>
              </c:numCache>
            </c:numRef>
          </c:xVal>
          <c:yVal>
            <c:numRef>
              <c:f>'Calculated Values'!$K$14:$K$38</c:f>
              <c:numCache>
                <c:formatCode>#,##0</c:formatCode>
                <c:ptCount val="25"/>
                <c:pt idx="0">
                  <c:v>87300</c:v>
                </c:pt>
                <c:pt idx="1">
                  <c:v>34400</c:v>
                </c:pt>
                <c:pt idx="2">
                  <c:v>41200</c:v>
                </c:pt>
                <c:pt idx="3">
                  <c:v>132266.32860039998</c:v>
                </c:pt>
                <c:pt idx="4">
                  <c:v>42758.6206896</c:v>
                </c:pt>
                <c:pt idx="5">
                  <c:v>36300</c:v>
                </c:pt>
                <c:pt idx="6">
                  <c:v>39500</c:v>
                </c:pt>
                <c:pt idx="7">
                  <c:v>37100</c:v>
                </c:pt>
                <c:pt idx="8">
                  <c:v>37200</c:v>
                </c:pt>
                <c:pt idx="9">
                  <c:v>88300</c:v>
                </c:pt>
                <c:pt idx="10">
                  <c:v>35100</c:v>
                </c:pt>
                <c:pt idx="11">
                  <c:v>35400</c:v>
                </c:pt>
                <c:pt idx="12">
                  <c:v>41200</c:v>
                </c:pt>
                <c:pt idx="13">
                  <c:v>38500</c:v>
                </c:pt>
                <c:pt idx="14">
                  <c:v>35800</c:v>
                </c:pt>
                <c:pt idx="15">
                  <c:v>37400</c:v>
                </c:pt>
                <c:pt idx="16">
                  <c:v>43100</c:v>
                </c:pt>
                <c:pt idx="17">
                  <c:v>53200</c:v>
                </c:pt>
                <c:pt idx="18">
                  <c:v>44000</c:v>
                </c:pt>
                <c:pt idx="19">
                  <c:v>34800</c:v>
                </c:pt>
                <c:pt idx="20">
                  <c:v>37200</c:v>
                </c:pt>
                <c:pt idx="21">
                  <c:v>36900</c:v>
                </c:pt>
                <c:pt idx="22">
                  <c:v>36100</c:v>
                </c:pt>
                <c:pt idx="23">
                  <c:v>35200</c:v>
                </c:pt>
                <c:pt idx="24">
                  <c:v>33900</c:v>
                </c:pt>
              </c:numCache>
            </c:numRef>
          </c:yVal>
          <c:smooth val="0"/>
          <c:extLst>
            <c:ext xmlns:c16="http://schemas.microsoft.com/office/drawing/2014/chart" uri="{C3380CC4-5D6E-409C-BE32-E72D297353CC}">
              <c16:uniqueId val="{00000001-9769-8B4E-8A55-504D85497805}"/>
            </c:ext>
          </c:extLst>
        </c:ser>
        <c:dLbls>
          <c:showLegendKey val="0"/>
          <c:showVal val="0"/>
          <c:showCatName val="0"/>
          <c:showSerName val="0"/>
          <c:showPercent val="0"/>
          <c:showBubbleSize val="0"/>
        </c:dLbls>
        <c:axId val="1722993615"/>
        <c:axId val="1679122287"/>
      </c:scatterChart>
      <c:valAx>
        <c:axId val="17229936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9122287"/>
        <c:crosses val="autoZero"/>
        <c:crossBetween val="midCat"/>
      </c:valAx>
      <c:valAx>
        <c:axId val="16791222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299361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HDD Vs Natural Gas consumption</a:t>
            </a:r>
          </a:p>
        </c:rich>
      </c:tx>
      <c:layout>
        <c:manualLayout>
          <c:xMode val="edge"/>
          <c:yMode val="edge"/>
          <c:x val="0.10902077865266842"/>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HDD</c:v>
          </c:tx>
          <c:spPr>
            <a:ln w="25400" cap="rnd">
              <a:noFill/>
              <a:round/>
            </a:ln>
            <a:effectLst/>
          </c:spPr>
          <c:marker>
            <c:symbol val="circle"/>
            <c:size val="5"/>
            <c:spPr>
              <a:solidFill>
                <a:srgbClr val="C00000"/>
              </a:solidFill>
              <a:ln w="9525">
                <a:noFill/>
              </a:ln>
              <a:effectLst/>
            </c:spPr>
          </c:marker>
          <c:trendline>
            <c:spPr>
              <a:ln w="19050" cap="rnd">
                <a:solidFill>
                  <a:srgbClr val="C00000"/>
                </a:solidFill>
                <a:prstDash val="sysDot"/>
              </a:ln>
              <a:effectLst/>
            </c:spPr>
            <c:trendlineType val="linear"/>
            <c:dispRSqr val="1"/>
            <c:dispEq val="1"/>
            <c:trendlineLbl>
              <c:layout>
                <c:manualLayout>
                  <c:x val="0.12062073490813648"/>
                  <c:y val="-0.1624537037037037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'Calculated Values'!$W$14:$W$48</c:f>
              <c:numCache>
                <c:formatCode>General</c:formatCode>
                <c:ptCount val="35"/>
                <c:pt idx="0">
                  <c:v>914</c:v>
                </c:pt>
                <c:pt idx="1">
                  <c:v>855</c:v>
                </c:pt>
                <c:pt idx="2">
                  <c:v>668</c:v>
                </c:pt>
                <c:pt idx="3">
                  <c:v>356</c:v>
                </c:pt>
                <c:pt idx="4">
                  <c:v>575</c:v>
                </c:pt>
                <c:pt idx="5">
                  <c:v>720</c:v>
                </c:pt>
                <c:pt idx="6">
                  <c:v>885</c:v>
                </c:pt>
                <c:pt idx="7">
                  <c:v>835</c:v>
                </c:pt>
                <c:pt idx="8">
                  <c:v>822</c:v>
                </c:pt>
                <c:pt idx="9">
                  <c:v>640</c:v>
                </c:pt>
                <c:pt idx="10">
                  <c:v>375</c:v>
                </c:pt>
                <c:pt idx="11">
                  <c:v>376</c:v>
                </c:pt>
                <c:pt idx="12">
                  <c:v>761</c:v>
                </c:pt>
                <c:pt idx="13">
                  <c:v>997</c:v>
                </c:pt>
                <c:pt idx="14">
                  <c:v>1345</c:v>
                </c:pt>
                <c:pt idx="15">
                  <c:v>753</c:v>
                </c:pt>
                <c:pt idx="16">
                  <c:v>492</c:v>
                </c:pt>
                <c:pt idx="17">
                  <c:v>460</c:v>
                </c:pt>
                <c:pt idx="18">
                  <c:v>462</c:v>
                </c:pt>
                <c:pt idx="19">
                  <c:v>631</c:v>
                </c:pt>
                <c:pt idx="20">
                  <c:v>1120</c:v>
                </c:pt>
                <c:pt idx="21">
                  <c:v>966</c:v>
                </c:pt>
                <c:pt idx="22">
                  <c:v>688</c:v>
                </c:pt>
                <c:pt idx="23">
                  <c:v>535</c:v>
                </c:pt>
                <c:pt idx="24">
                  <c:v>254</c:v>
                </c:pt>
                <c:pt idx="25">
                  <c:v>268</c:v>
                </c:pt>
                <c:pt idx="26">
                  <c:v>540</c:v>
                </c:pt>
                <c:pt idx="27">
                  <c:v>1284</c:v>
                </c:pt>
                <c:pt idx="28">
                  <c:v>1024</c:v>
                </c:pt>
                <c:pt idx="29">
                  <c:v>582</c:v>
                </c:pt>
                <c:pt idx="30">
                  <c:v>467</c:v>
                </c:pt>
                <c:pt idx="31">
                  <c:v>407</c:v>
                </c:pt>
                <c:pt idx="32">
                  <c:v>185</c:v>
                </c:pt>
                <c:pt idx="33">
                  <c:v>827</c:v>
                </c:pt>
                <c:pt idx="34">
                  <c:v>1023</c:v>
                </c:pt>
              </c:numCache>
            </c:numRef>
          </c:xVal>
          <c:yVal>
            <c:numRef>
              <c:f>'Calculated Values'!$Z$14:$Z$48</c:f>
              <c:numCache>
                <c:formatCode>#,##0</c:formatCode>
                <c:ptCount val="35"/>
                <c:pt idx="0">
                  <c:v>48500</c:v>
                </c:pt>
                <c:pt idx="1">
                  <c:v>39700</c:v>
                </c:pt>
                <c:pt idx="2">
                  <c:v>44400</c:v>
                </c:pt>
                <c:pt idx="3">
                  <c:v>47400</c:v>
                </c:pt>
                <c:pt idx="4">
                  <c:v>47689.655172400002</c:v>
                </c:pt>
                <c:pt idx="5">
                  <c:v>43305.064655199996</c:v>
                </c:pt>
                <c:pt idx="6">
                  <c:v>202900</c:v>
                </c:pt>
                <c:pt idx="7">
                  <c:v>92000</c:v>
                </c:pt>
                <c:pt idx="8">
                  <c:v>140300</c:v>
                </c:pt>
                <c:pt idx="9">
                  <c:v>37100</c:v>
                </c:pt>
                <c:pt idx="10">
                  <c:v>33700</c:v>
                </c:pt>
                <c:pt idx="11">
                  <c:v>41300</c:v>
                </c:pt>
                <c:pt idx="12">
                  <c:v>35000</c:v>
                </c:pt>
                <c:pt idx="13">
                  <c:v>37400</c:v>
                </c:pt>
                <c:pt idx="14">
                  <c:v>43100</c:v>
                </c:pt>
                <c:pt idx="15">
                  <c:v>55900</c:v>
                </c:pt>
                <c:pt idx="16">
                  <c:v>72700</c:v>
                </c:pt>
                <c:pt idx="17">
                  <c:v>43800</c:v>
                </c:pt>
                <c:pt idx="18">
                  <c:v>38300</c:v>
                </c:pt>
                <c:pt idx="19">
                  <c:v>44100</c:v>
                </c:pt>
                <c:pt idx="20">
                  <c:v>88300</c:v>
                </c:pt>
                <c:pt idx="21">
                  <c:v>41300</c:v>
                </c:pt>
                <c:pt idx="22">
                  <c:v>35000</c:v>
                </c:pt>
                <c:pt idx="23">
                  <c:v>37400</c:v>
                </c:pt>
                <c:pt idx="24">
                  <c:v>43100</c:v>
                </c:pt>
                <c:pt idx="25">
                  <c:v>55900</c:v>
                </c:pt>
                <c:pt idx="26">
                  <c:v>72700</c:v>
                </c:pt>
                <c:pt idx="27">
                  <c:v>43800</c:v>
                </c:pt>
                <c:pt idx="28">
                  <c:v>35100</c:v>
                </c:pt>
                <c:pt idx="29">
                  <c:v>35400</c:v>
                </c:pt>
                <c:pt idx="30">
                  <c:v>41200</c:v>
                </c:pt>
                <c:pt idx="31">
                  <c:v>38500</c:v>
                </c:pt>
                <c:pt idx="32">
                  <c:v>35800</c:v>
                </c:pt>
                <c:pt idx="33">
                  <c:v>38300</c:v>
                </c:pt>
                <c:pt idx="34">
                  <c:v>44100</c:v>
                </c:pt>
              </c:numCache>
            </c:numRef>
          </c:yVal>
          <c:smooth val="0"/>
          <c:extLst>
            <c:ext xmlns:c16="http://schemas.microsoft.com/office/drawing/2014/chart" uri="{C3380CC4-5D6E-409C-BE32-E72D297353CC}">
              <c16:uniqueId val="{00000001-137C-274F-94E4-39D15CDFCF9C}"/>
            </c:ext>
          </c:extLst>
        </c:ser>
        <c:dLbls>
          <c:showLegendKey val="0"/>
          <c:showVal val="0"/>
          <c:showCatName val="0"/>
          <c:showSerName val="0"/>
          <c:showPercent val="0"/>
          <c:showBubbleSize val="0"/>
        </c:dLbls>
        <c:axId val="1722993615"/>
        <c:axId val="1679122287"/>
      </c:scatterChart>
      <c:valAx>
        <c:axId val="17229936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9122287"/>
        <c:crosses val="autoZero"/>
        <c:crossBetween val="midCat"/>
      </c:valAx>
      <c:valAx>
        <c:axId val="16791222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299361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HDD</a:t>
            </a:r>
            <a:r>
              <a:rPr lang="en-US" baseline="0"/>
              <a:t> Vs electricity consumption</a:t>
            </a:r>
            <a:endParaRPr lang="en-US"/>
          </a:p>
        </c:rich>
      </c:tx>
      <c:layout>
        <c:manualLayout>
          <c:xMode val="edge"/>
          <c:yMode val="edge"/>
          <c:x val="0.13402077865266843"/>
          <c:y val="4.629629629629629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HDD</c:v>
          </c:tx>
          <c:spPr>
            <a:ln w="25400" cap="rnd">
              <a:noFill/>
              <a:round/>
            </a:ln>
            <a:effectLst/>
          </c:spPr>
          <c:marker>
            <c:symbol val="circle"/>
            <c:size val="5"/>
            <c:spPr>
              <a:solidFill>
                <a:srgbClr val="C00000"/>
              </a:solidFill>
              <a:ln w="9525">
                <a:solidFill>
                  <a:srgbClr val="C00000"/>
                </a:solidFill>
              </a:ln>
              <a:effectLst/>
            </c:spPr>
          </c:marker>
          <c:trendline>
            <c:spPr>
              <a:ln w="19050" cap="rnd">
                <a:solidFill>
                  <a:srgbClr val="C00000"/>
                </a:solidFill>
                <a:prstDash val="sysDot"/>
              </a:ln>
              <a:effectLst/>
            </c:spPr>
            <c:trendlineType val="linear"/>
            <c:dispRSqr val="1"/>
            <c:dispEq val="1"/>
            <c:trendlineLbl>
              <c:layout>
                <c:manualLayout>
                  <c:x val="0.11002318460192476"/>
                  <c:y val="-0.5914413823272091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'Calculated Values'!$W$14:$W$48</c:f>
              <c:numCache>
                <c:formatCode>General</c:formatCode>
                <c:ptCount val="35"/>
                <c:pt idx="0">
                  <c:v>914</c:v>
                </c:pt>
                <c:pt idx="1">
                  <c:v>855</c:v>
                </c:pt>
                <c:pt idx="2">
                  <c:v>668</c:v>
                </c:pt>
                <c:pt idx="3">
                  <c:v>356</c:v>
                </c:pt>
                <c:pt idx="4">
                  <c:v>575</c:v>
                </c:pt>
                <c:pt idx="5">
                  <c:v>720</c:v>
                </c:pt>
                <c:pt idx="6">
                  <c:v>885</c:v>
                </c:pt>
                <c:pt idx="7">
                  <c:v>835</c:v>
                </c:pt>
                <c:pt idx="8">
                  <c:v>822</c:v>
                </c:pt>
                <c:pt idx="9">
                  <c:v>640</c:v>
                </c:pt>
                <c:pt idx="10">
                  <c:v>375</c:v>
                </c:pt>
                <c:pt idx="11">
                  <c:v>376</c:v>
                </c:pt>
                <c:pt idx="12">
                  <c:v>761</c:v>
                </c:pt>
                <c:pt idx="13">
                  <c:v>997</c:v>
                </c:pt>
                <c:pt idx="14">
                  <c:v>1345</c:v>
                </c:pt>
                <c:pt idx="15">
                  <c:v>753</c:v>
                </c:pt>
                <c:pt idx="16">
                  <c:v>492</c:v>
                </c:pt>
                <c:pt idx="17">
                  <c:v>460</c:v>
                </c:pt>
                <c:pt idx="18">
                  <c:v>462</c:v>
                </c:pt>
                <c:pt idx="19">
                  <c:v>631</c:v>
                </c:pt>
                <c:pt idx="20">
                  <c:v>1120</c:v>
                </c:pt>
                <c:pt idx="21">
                  <c:v>966</c:v>
                </c:pt>
                <c:pt idx="22">
                  <c:v>688</c:v>
                </c:pt>
                <c:pt idx="23">
                  <c:v>535</c:v>
                </c:pt>
                <c:pt idx="24">
                  <c:v>254</c:v>
                </c:pt>
                <c:pt idx="25">
                  <c:v>268</c:v>
                </c:pt>
                <c:pt idx="26">
                  <c:v>540</c:v>
                </c:pt>
                <c:pt idx="27">
                  <c:v>1284</c:v>
                </c:pt>
                <c:pt idx="28">
                  <c:v>1024</c:v>
                </c:pt>
                <c:pt idx="29">
                  <c:v>582</c:v>
                </c:pt>
                <c:pt idx="30">
                  <c:v>467</c:v>
                </c:pt>
                <c:pt idx="31">
                  <c:v>407</c:v>
                </c:pt>
                <c:pt idx="32">
                  <c:v>185</c:v>
                </c:pt>
                <c:pt idx="33">
                  <c:v>827</c:v>
                </c:pt>
                <c:pt idx="34">
                  <c:v>1023</c:v>
                </c:pt>
              </c:numCache>
            </c:numRef>
          </c:xVal>
          <c:yVal>
            <c:numRef>
              <c:f>'Calculated Values'!$Y$14:$Y$48</c:f>
              <c:numCache>
                <c:formatCode>#,##0</c:formatCode>
                <c:ptCount val="35"/>
                <c:pt idx="0">
                  <c:v>1273897.496</c:v>
                </c:pt>
                <c:pt idx="1">
                  <c:v>1152420.06</c:v>
                </c:pt>
                <c:pt idx="2">
                  <c:v>1337336.8119999999</c:v>
                </c:pt>
                <c:pt idx="3">
                  <c:v>1424830.7279999999</c:v>
                </c:pt>
                <c:pt idx="4">
                  <c:v>1341990.78</c:v>
                </c:pt>
                <c:pt idx="5">
                  <c:v>1375175.892</c:v>
                </c:pt>
                <c:pt idx="6">
                  <c:v>1437496.0719999999</c:v>
                </c:pt>
                <c:pt idx="7">
                  <c:v>1213412.9720000001</c:v>
                </c:pt>
                <c:pt idx="8">
                  <c:v>1241050.172</c:v>
                </c:pt>
                <c:pt idx="9">
                  <c:v>1344901.216</c:v>
                </c:pt>
                <c:pt idx="10">
                  <c:v>1259734.284</c:v>
                </c:pt>
                <c:pt idx="11">
                  <c:v>1320423.5279999999</c:v>
                </c:pt>
                <c:pt idx="12">
                  <c:v>1305281.0719999999</c:v>
                </c:pt>
                <c:pt idx="13">
                  <c:v>1417784.9479999999</c:v>
                </c:pt>
                <c:pt idx="14">
                  <c:v>1425349.352</c:v>
                </c:pt>
                <c:pt idx="15">
                  <c:v>1393931.656</c:v>
                </c:pt>
                <c:pt idx="16">
                  <c:v>1310835.808</c:v>
                </c:pt>
                <c:pt idx="17">
                  <c:v>1308225.628</c:v>
                </c:pt>
                <c:pt idx="18">
                  <c:v>1367710.436</c:v>
                </c:pt>
                <c:pt idx="19">
                  <c:v>1385360.7120000001</c:v>
                </c:pt>
                <c:pt idx="20">
                  <c:v>1284082.3159999999</c:v>
                </c:pt>
                <c:pt idx="21">
                  <c:v>1320423.5279999999</c:v>
                </c:pt>
                <c:pt idx="22">
                  <c:v>1305281.0719999999</c:v>
                </c:pt>
                <c:pt idx="23">
                  <c:v>1417784.9479999999</c:v>
                </c:pt>
                <c:pt idx="24">
                  <c:v>1425349.352</c:v>
                </c:pt>
                <c:pt idx="25">
                  <c:v>1393931.656</c:v>
                </c:pt>
                <c:pt idx="26">
                  <c:v>1310835.808</c:v>
                </c:pt>
                <c:pt idx="27">
                  <c:v>1308225.628</c:v>
                </c:pt>
                <c:pt idx="28">
                  <c:v>1526569.7439999999</c:v>
                </c:pt>
                <c:pt idx="29">
                  <c:v>1453812.2560000001</c:v>
                </c:pt>
                <c:pt idx="30">
                  <c:v>1701479.0999999999</c:v>
                </c:pt>
                <c:pt idx="31">
                  <c:v>1601729.28</c:v>
                </c:pt>
                <c:pt idx="32">
                  <c:v>1566377.548</c:v>
                </c:pt>
                <c:pt idx="33">
                  <c:v>1367710.436</c:v>
                </c:pt>
                <c:pt idx="34">
                  <c:v>1385360.7120000001</c:v>
                </c:pt>
              </c:numCache>
            </c:numRef>
          </c:yVal>
          <c:smooth val="0"/>
          <c:extLst>
            <c:ext xmlns:c16="http://schemas.microsoft.com/office/drawing/2014/chart" uri="{C3380CC4-5D6E-409C-BE32-E72D297353CC}">
              <c16:uniqueId val="{00000001-C68D-2146-8DB6-D337BF6D9046}"/>
            </c:ext>
          </c:extLst>
        </c:ser>
        <c:dLbls>
          <c:showLegendKey val="0"/>
          <c:showVal val="0"/>
          <c:showCatName val="0"/>
          <c:showSerName val="0"/>
          <c:showPercent val="0"/>
          <c:showBubbleSize val="0"/>
        </c:dLbls>
        <c:axId val="1722993615"/>
        <c:axId val="1679122287"/>
      </c:scatterChart>
      <c:valAx>
        <c:axId val="17229936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9122287"/>
        <c:crosses val="autoZero"/>
        <c:crossBetween val="midCat"/>
      </c:valAx>
      <c:valAx>
        <c:axId val="16791222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299361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CDD Vs geothermal consumption</a:t>
            </a:r>
          </a:p>
        </c:rich>
      </c:tx>
      <c:layout>
        <c:manualLayout>
          <c:xMode val="edge"/>
          <c:yMode val="edge"/>
          <c:x val="0.11450026965807357"/>
          <c:y val="4.166658956114621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'Calculated Values'!$G$13</c:f>
              <c:strCache>
                <c:ptCount val="1"/>
                <c:pt idx="0">
                  <c:v>CDD</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1002318460192476"/>
                  <c:y val="-0.5914413823272091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'Calculated Values'!$G$14:$G$38</c:f>
              <c:numCache>
                <c:formatCode>General</c:formatCode>
                <c:ptCount val="25"/>
                <c:pt idx="0">
                  <c:v>22</c:v>
                </c:pt>
                <c:pt idx="1">
                  <c:v>135</c:v>
                </c:pt>
                <c:pt idx="2">
                  <c:v>365</c:v>
                </c:pt>
                <c:pt idx="3">
                  <c:v>377</c:v>
                </c:pt>
                <c:pt idx="4">
                  <c:v>119</c:v>
                </c:pt>
                <c:pt idx="5">
                  <c:v>55</c:v>
                </c:pt>
                <c:pt idx="6">
                  <c:v>137</c:v>
                </c:pt>
                <c:pt idx="7">
                  <c:v>477</c:v>
                </c:pt>
                <c:pt idx="8">
                  <c:v>362</c:v>
                </c:pt>
                <c:pt idx="9">
                  <c:v>84</c:v>
                </c:pt>
                <c:pt idx="10">
                  <c:v>62</c:v>
                </c:pt>
                <c:pt idx="11">
                  <c:v>171</c:v>
                </c:pt>
                <c:pt idx="12">
                  <c:v>521</c:v>
                </c:pt>
                <c:pt idx="13">
                  <c:v>412</c:v>
                </c:pt>
                <c:pt idx="14">
                  <c:v>175</c:v>
                </c:pt>
                <c:pt idx="15">
                  <c:v>62</c:v>
                </c:pt>
                <c:pt idx="16">
                  <c:v>171</c:v>
                </c:pt>
                <c:pt idx="17">
                  <c:v>521</c:v>
                </c:pt>
                <c:pt idx="18">
                  <c:v>412</c:v>
                </c:pt>
                <c:pt idx="19">
                  <c:v>175</c:v>
                </c:pt>
                <c:pt idx="20">
                  <c:v>35</c:v>
                </c:pt>
                <c:pt idx="21">
                  <c:v>338</c:v>
                </c:pt>
                <c:pt idx="22">
                  <c:v>369</c:v>
                </c:pt>
                <c:pt idx="23">
                  <c:v>394</c:v>
                </c:pt>
                <c:pt idx="24">
                  <c:v>115</c:v>
                </c:pt>
              </c:numCache>
            </c:numRef>
          </c:xVal>
          <c:yVal>
            <c:numRef>
              <c:f>'Calculated Values'!$L$14:$L$38</c:f>
              <c:numCache>
                <c:formatCode>#,##0</c:formatCode>
                <c:ptCount val="25"/>
                <c:pt idx="0">
                  <c:v>14165.775</c:v>
                </c:pt>
                <c:pt idx="1">
                  <c:v>25617.8</c:v>
                </c:pt>
                <c:pt idx="2">
                  <c:v>42117.399999999994</c:v>
                </c:pt>
                <c:pt idx="3">
                  <c:v>61167.924999999996</c:v>
                </c:pt>
                <c:pt idx="4">
                  <c:v>54600.649999999994</c:v>
                </c:pt>
                <c:pt idx="5">
                  <c:v>45373.899999999994</c:v>
                </c:pt>
                <c:pt idx="6">
                  <c:v>38101.049999999996</c:v>
                </c:pt>
                <c:pt idx="7">
                  <c:v>34410.35</c:v>
                </c:pt>
                <c:pt idx="8">
                  <c:v>48901.774999999994</c:v>
                </c:pt>
                <c:pt idx="9">
                  <c:v>92810.249999999985</c:v>
                </c:pt>
                <c:pt idx="10">
                  <c:v>131291.22499999998</c:v>
                </c:pt>
                <c:pt idx="11">
                  <c:v>76907.674999999988</c:v>
                </c:pt>
                <c:pt idx="12">
                  <c:v>62199.149999999994</c:v>
                </c:pt>
                <c:pt idx="13">
                  <c:v>44668.324999999997</c:v>
                </c:pt>
                <c:pt idx="14">
                  <c:v>24749.399999999998</c:v>
                </c:pt>
                <c:pt idx="15">
                  <c:v>39403.649999999994</c:v>
                </c:pt>
                <c:pt idx="16">
                  <c:v>25834.899999999998</c:v>
                </c:pt>
                <c:pt idx="17">
                  <c:v>11397.749999999998</c:v>
                </c:pt>
                <c:pt idx="18">
                  <c:v>2062.4499999999998</c:v>
                </c:pt>
                <c:pt idx="19">
                  <c:v>379.92499999999995</c:v>
                </c:pt>
                <c:pt idx="20">
                  <c:v>26486.199999999997</c:v>
                </c:pt>
                <c:pt idx="21">
                  <c:v>9932.3249999999989</c:v>
                </c:pt>
                <c:pt idx="22">
                  <c:v>8466.9</c:v>
                </c:pt>
                <c:pt idx="23">
                  <c:v>9660.9499999999989</c:v>
                </c:pt>
                <c:pt idx="24">
                  <c:v>19484.724999999999</c:v>
                </c:pt>
              </c:numCache>
            </c:numRef>
          </c:yVal>
          <c:smooth val="0"/>
          <c:extLst>
            <c:ext xmlns:c16="http://schemas.microsoft.com/office/drawing/2014/chart" uri="{C3380CC4-5D6E-409C-BE32-E72D297353CC}">
              <c16:uniqueId val="{00000001-179D-4A04-ADB4-684A5D914CB6}"/>
            </c:ext>
          </c:extLst>
        </c:ser>
        <c:dLbls>
          <c:showLegendKey val="0"/>
          <c:showVal val="0"/>
          <c:showCatName val="0"/>
          <c:showSerName val="0"/>
          <c:showPercent val="0"/>
          <c:showBubbleSize val="0"/>
        </c:dLbls>
        <c:axId val="1722993615"/>
        <c:axId val="1679122287"/>
      </c:scatterChart>
      <c:valAx>
        <c:axId val="17229936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9122287"/>
        <c:crosses val="autoZero"/>
        <c:crossBetween val="midCat"/>
      </c:valAx>
      <c:valAx>
        <c:axId val="16791222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299361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HDD Vs geothermal consumption</a:t>
            </a:r>
          </a:p>
        </c:rich>
      </c:tx>
      <c:layout>
        <c:manualLayout>
          <c:xMode val="edge"/>
          <c:yMode val="edge"/>
          <c:x val="0.10902077865266842"/>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HDD</c:v>
          </c:tx>
          <c:spPr>
            <a:ln w="25400" cap="rnd">
              <a:noFill/>
              <a:round/>
            </a:ln>
            <a:effectLst/>
          </c:spPr>
          <c:marker>
            <c:symbol val="circle"/>
            <c:size val="5"/>
            <c:spPr>
              <a:solidFill>
                <a:srgbClr val="C00000"/>
              </a:solidFill>
              <a:ln w="9525">
                <a:noFill/>
              </a:ln>
              <a:effectLst/>
            </c:spPr>
          </c:marker>
          <c:trendline>
            <c:spPr>
              <a:ln w="19050" cap="rnd">
                <a:solidFill>
                  <a:srgbClr val="C00000"/>
                </a:solidFill>
                <a:prstDash val="sysDot"/>
              </a:ln>
              <a:effectLst/>
            </c:spPr>
            <c:trendlineType val="linear"/>
            <c:dispRSqr val="1"/>
            <c:dispEq val="1"/>
            <c:trendlineLbl>
              <c:layout>
                <c:manualLayout>
                  <c:x val="0.13769007357686847"/>
                  <c:y val="-0.3291105415583334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'Calculated Values'!$W$14:$W$48</c:f>
              <c:numCache>
                <c:formatCode>General</c:formatCode>
                <c:ptCount val="35"/>
                <c:pt idx="0">
                  <c:v>914</c:v>
                </c:pt>
                <c:pt idx="1">
                  <c:v>855</c:v>
                </c:pt>
                <c:pt idx="2">
                  <c:v>668</c:v>
                </c:pt>
                <c:pt idx="3">
                  <c:v>356</c:v>
                </c:pt>
                <c:pt idx="4">
                  <c:v>575</c:v>
                </c:pt>
                <c:pt idx="5">
                  <c:v>720</c:v>
                </c:pt>
                <c:pt idx="6">
                  <c:v>885</c:v>
                </c:pt>
                <c:pt idx="7">
                  <c:v>835</c:v>
                </c:pt>
                <c:pt idx="8">
                  <c:v>822</c:v>
                </c:pt>
                <c:pt idx="9">
                  <c:v>640</c:v>
                </c:pt>
                <c:pt idx="10">
                  <c:v>375</c:v>
                </c:pt>
                <c:pt idx="11">
                  <c:v>376</c:v>
                </c:pt>
                <c:pt idx="12">
                  <c:v>761</c:v>
                </c:pt>
                <c:pt idx="13">
                  <c:v>997</c:v>
                </c:pt>
                <c:pt idx="14">
                  <c:v>1345</c:v>
                </c:pt>
                <c:pt idx="15">
                  <c:v>753</c:v>
                </c:pt>
                <c:pt idx="16">
                  <c:v>492</c:v>
                </c:pt>
                <c:pt idx="17">
                  <c:v>460</c:v>
                </c:pt>
                <c:pt idx="18">
                  <c:v>462</c:v>
                </c:pt>
                <c:pt idx="19">
                  <c:v>631</c:v>
                </c:pt>
                <c:pt idx="20">
                  <c:v>1120</c:v>
                </c:pt>
                <c:pt idx="21">
                  <c:v>966</c:v>
                </c:pt>
                <c:pt idx="22">
                  <c:v>688</c:v>
                </c:pt>
                <c:pt idx="23">
                  <c:v>535</c:v>
                </c:pt>
                <c:pt idx="24">
                  <c:v>254</c:v>
                </c:pt>
                <c:pt idx="25">
                  <c:v>268</c:v>
                </c:pt>
                <c:pt idx="26">
                  <c:v>540</c:v>
                </c:pt>
                <c:pt idx="27">
                  <c:v>1284</c:v>
                </c:pt>
                <c:pt idx="28">
                  <c:v>1024</c:v>
                </c:pt>
                <c:pt idx="29">
                  <c:v>582</c:v>
                </c:pt>
                <c:pt idx="30">
                  <c:v>467</c:v>
                </c:pt>
                <c:pt idx="31">
                  <c:v>407</c:v>
                </c:pt>
                <c:pt idx="32">
                  <c:v>185</c:v>
                </c:pt>
                <c:pt idx="33">
                  <c:v>827</c:v>
                </c:pt>
                <c:pt idx="34">
                  <c:v>1023</c:v>
                </c:pt>
              </c:numCache>
            </c:numRef>
          </c:xVal>
          <c:yVal>
            <c:numRef>
              <c:f>'Calculated Values'!$AA$14:$AA$48</c:f>
              <c:numCache>
                <c:formatCode>#,##0</c:formatCode>
                <c:ptCount val="35"/>
                <c:pt idx="0">
                  <c:v>61656.399999999994</c:v>
                </c:pt>
                <c:pt idx="1">
                  <c:v>71154.524999999994</c:v>
                </c:pt>
                <c:pt idx="2">
                  <c:v>25672.074999999997</c:v>
                </c:pt>
                <c:pt idx="3">
                  <c:v>13080.275</c:v>
                </c:pt>
                <c:pt idx="4">
                  <c:v>41086.174999999996</c:v>
                </c:pt>
                <c:pt idx="5">
                  <c:v>29905.524999999998</c:v>
                </c:pt>
                <c:pt idx="6">
                  <c:v>24803.674999999999</c:v>
                </c:pt>
                <c:pt idx="7">
                  <c:v>63827.399999999994</c:v>
                </c:pt>
                <c:pt idx="8">
                  <c:v>62144.874999999993</c:v>
                </c:pt>
                <c:pt idx="9">
                  <c:v>130965.57499999998</c:v>
                </c:pt>
                <c:pt idx="10">
                  <c:v>68115.125</c:v>
                </c:pt>
                <c:pt idx="11">
                  <c:v>108984.2</c:v>
                </c:pt>
                <c:pt idx="12">
                  <c:v>68603.599999999991</c:v>
                </c:pt>
                <c:pt idx="13">
                  <c:v>39403.649999999994</c:v>
                </c:pt>
                <c:pt idx="14">
                  <c:v>25834.899999999998</c:v>
                </c:pt>
                <c:pt idx="15">
                  <c:v>26160.55</c:v>
                </c:pt>
                <c:pt idx="16">
                  <c:v>32130.799999999996</c:v>
                </c:pt>
                <c:pt idx="17">
                  <c:v>86948.549999999988</c:v>
                </c:pt>
                <c:pt idx="18">
                  <c:v>52103.999999999993</c:v>
                </c:pt>
                <c:pt idx="19">
                  <c:v>110178.24999999999</c:v>
                </c:pt>
                <c:pt idx="20">
                  <c:v>92810.249999999985</c:v>
                </c:pt>
                <c:pt idx="21">
                  <c:v>108984.2</c:v>
                </c:pt>
                <c:pt idx="22">
                  <c:v>68603.599999999991</c:v>
                </c:pt>
                <c:pt idx="23">
                  <c:v>39403.649999999994</c:v>
                </c:pt>
                <c:pt idx="24">
                  <c:v>25834.899999999998</c:v>
                </c:pt>
                <c:pt idx="25">
                  <c:v>26160.55</c:v>
                </c:pt>
                <c:pt idx="26">
                  <c:v>32130.799999999996</c:v>
                </c:pt>
                <c:pt idx="27">
                  <c:v>86948.549999999988</c:v>
                </c:pt>
                <c:pt idx="28">
                  <c:v>131291.22499999998</c:v>
                </c:pt>
                <c:pt idx="29">
                  <c:v>76907.674999999988</c:v>
                </c:pt>
                <c:pt idx="30">
                  <c:v>62199.149999999994</c:v>
                </c:pt>
                <c:pt idx="31">
                  <c:v>44668.324999999997</c:v>
                </c:pt>
                <c:pt idx="32">
                  <c:v>24749.399999999998</c:v>
                </c:pt>
                <c:pt idx="33">
                  <c:v>52103.999999999993</c:v>
                </c:pt>
                <c:pt idx="34">
                  <c:v>110178.24999999999</c:v>
                </c:pt>
              </c:numCache>
            </c:numRef>
          </c:yVal>
          <c:smooth val="0"/>
          <c:extLst>
            <c:ext xmlns:c16="http://schemas.microsoft.com/office/drawing/2014/chart" uri="{C3380CC4-5D6E-409C-BE32-E72D297353CC}">
              <c16:uniqueId val="{00000001-0D80-4BB8-A929-1740147F4A82}"/>
            </c:ext>
          </c:extLst>
        </c:ser>
        <c:dLbls>
          <c:showLegendKey val="0"/>
          <c:showVal val="0"/>
          <c:showCatName val="0"/>
          <c:showSerName val="0"/>
          <c:showPercent val="0"/>
          <c:showBubbleSize val="0"/>
        </c:dLbls>
        <c:axId val="1722993615"/>
        <c:axId val="1679122287"/>
      </c:scatterChart>
      <c:valAx>
        <c:axId val="17229936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9122287"/>
        <c:crosses val="autoZero"/>
        <c:crossBetween val="midCat"/>
      </c:valAx>
      <c:valAx>
        <c:axId val="16791222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299361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Total Energy Use</a:t>
            </a:r>
          </a:p>
          <a:p>
            <a:pPr>
              <a:defRPr/>
            </a:pPr>
            <a:r>
              <a:rPr lang="en-US" sz="1800" b="0" i="0" baseline="0">
                <a:effectLst/>
              </a:rPr>
              <a:t>Actual Vs Expected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'Calculated Values'!$P$4</c:f>
              <c:strCache>
                <c:ptCount val="1"/>
                <c:pt idx="0">
                  <c:v>Total Actual</c:v>
                </c:pt>
              </c:strCache>
            </c:strRef>
          </c:tx>
          <c:spPr>
            <a:solidFill>
              <a:schemeClr val="accent3"/>
            </a:solidFill>
            <a:ln w="25400">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Values'!$P$5:$P$9</c:f>
              <c:numCache>
                <c:formatCode>_(* #,##0_);_(* \(#,##0\);_(* "-"??_);_(@_)</c:formatCode>
                <c:ptCount val="5"/>
                <c:pt idx="0">
                  <c:v>20113017.177000001</c:v>
                </c:pt>
                <c:pt idx="1">
                  <c:v>18094752.241</c:v>
                </c:pt>
                <c:pt idx="2">
                  <c:v>18663646.910999998</c:v>
                </c:pt>
                <c:pt idx="3">
                  <c:v>17430730.498</c:v>
                </c:pt>
                <c:pt idx="4">
                  <c:v>16880005.757117599</c:v>
                </c:pt>
              </c:numCache>
            </c:numRef>
          </c:val>
          <c:extLst>
            <c:ext xmlns:c16="http://schemas.microsoft.com/office/drawing/2014/chart" uri="{C3380CC4-5D6E-409C-BE32-E72D297353CC}">
              <c16:uniqueId val="{00000000-86FE-5D42-A889-1E3BC18DAF0E}"/>
            </c:ext>
          </c:extLst>
        </c:ser>
        <c:ser>
          <c:idx val="1"/>
          <c:order val="1"/>
          <c:tx>
            <c:strRef>
              <c:f>'Calculated Values'!$Q$4</c:f>
              <c:strCache>
                <c:ptCount val="1"/>
                <c:pt idx="0">
                  <c:v>Total Expected</c:v>
                </c:pt>
              </c:strCache>
            </c:strRef>
          </c:tx>
          <c:spPr>
            <a:noFill/>
            <a:ln w="31750">
              <a:solidFill>
                <a:schemeClr val="tx1"/>
              </a:solidFill>
              <a:prstDash val="sysDash"/>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Values'!$Q$5:$Q$9</c:f>
              <c:numCache>
                <c:formatCode>_(* #,##0_);_(* \(#,##0\);_(* "-"??_);_(@_)</c:formatCode>
                <c:ptCount val="5"/>
                <c:pt idx="0">
                  <c:v>18258838.278810937</c:v>
                </c:pt>
                <c:pt idx="1">
                  <c:v>18279981.463778887</c:v>
                </c:pt>
                <c:pt idx="2">
                  <c:v>18248396.760472149</c:v>
                </c:pt>
                <c:pt idx="3">
                  <c:v>18212952.164190907</c:v>
                </c:pt>
                <c:pt idx="4">
                  <c:v>18181983.916864716</c:v>
                </c:pt>
              </c:numCache>
            </c:numRef>
          </c:val>
          <c:extLst>
            <c:ext xmlns:c16="http://schemas.microsoft.com/office/drawing/2014/chart" uri="{C3380CC4-5D6E-409C-BE32-E72D297353CC}">
              <c16:uniqueId val="{00000001-86FE-5D42-A889-1E3BC18DAF0E}"/>
            </c:ext>
          </c:extLst>
        </c:ser>
        <c:dLbls>
          <c:showLegendKey val="0"/>
          <c:showVal val="0"/>
          <c:showCatName val="0"/>
          <c:showSerName val="0"/>
          <c:showPercent val="0"/>
          <c:showBubbleSize val="0"/>
        </c:dLbls>
        <c:gapWidth val="219"/>
        <c:overlap val="100"/>
        <c:axId val="1010061056"/>
        <c:axId val="1010047456"/>
      </c:barChart>
      <c:catAx>
        <c:axId val="1010061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0047456"/>
        <c:crosses val="autoZero"/>
        <c:auto val="1"/>
        <c:lblAlgn val="ctr"/>
        <c:lblOffset val="100"/>
        <c:noMultiLvlLbl val="0"/>
      </c:catAx>
      <c:valAx>
        <c:axId val="101004745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Energy</a:t>
                </a:r>
                <a:r>
                  <a:rPr lang="en-US" baseline="0"/>
                  <a:t> Usage in kBtu</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0061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Summer Gas Use</a:t>
            </a:r>
            <a:endParaRPr lang="en-US">
              <a:effectLst/>
            </a:endParaRPr>
          </a:p>
          <a:p>
            <a:pPr>
              <a:defRPr/>
            </a:pPr>
            <a:r>
              <a:rPr lang="en-US" sz="1800" b="0" i="0" baseline="0">
                <a:effectLst/>
              </a:rPr>
              <a:t>Actual vs Expected</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'Calculated Values'!$D$4</c:f>
              <c:strCache>
                <c:ptCount val="1"/>
                <c:pt idx="0">
                  <c:v>Cooling NG - Actual</c:v>
                </c:pt>
              </c:strCache>
            </c:strRef>
          </c:tx>
          <c:spPr>
            <a:solidFill>
              <a:srgbClr val="FF000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Values'!$D$5:$D$9</c:f>
              <c:numCache>
                <c:formatCode>_(* #,##0_);_(* \(#,##0\);_(* "-"??_);_(@_)</c:formatCode>
                <c:ptCount val="5"/>
                <c:pt idx="0">
                  <c:v>179300</c:v>
                </c:pt>
                <c:pt idx="1">
                  <c:v>212500</c:v>
                </c:pt>
                <c:pt idx="2">
                  <c:v>186000</c:v>
                </c:pt>
                <c:pt idx="3">
                  <c:v>238400</c:v>
                </c:pt>
                <c:pt idx="4">
                  <c:v>337924.94929000002</c:v>
                </c:pt>
              </c:numCache>
            </c:numRef>
          </c:val>
          <c:extLst>
            <c:ext xmlns:c16="http://schemas.microsoft.com/office/drawing/2014/chart" uri="{C3380CC4-5D6E-409C-BE32-E72D297353CC}">
              <c16:uniqueId val="{00000000-5764-AE4C-90B3-567AEAC0CE20}"/>
            </c:ext>
          </c:extLst>
        </c:ser>
        <c:ser>
          <c:idx val="1"/>
          <c:order val="1"/>
          <c:tx>
            <c:strRef>
              <c:f>'Calculated Values'!$J$4</c:f>
              <c:strCache>
                <c:ptCount val="1"/>
                <c:pt idx="0">
                  <c:v>Cooling NG - expected</c:v>
                </c:pt>
              </c:strCache>
            </c:strRef>
          </c:tx>
          <c:spPr>
            <a:noFill/>
            <a:ln w="25400">
              <a:solidFill>
                <a:sysClr val="windowText" lastClr="000000"/>
              </a:solidFill>
            </a:ln>
            <a:effectLst/>
          </c:spPr>
          <c:invertIfNegative val="0"/>
          <c:val>
            <c:numRef>
              <c:f>'Calculated Values'!$J$5:$J$9</c:f>
              <c:numCache>
                <c:formatCode>_(* #,##0_);_(* \(#,##0\);_(* "-"??_);_(@_)</c:formatCode>
                <c:ptCount val="5"/>
                <c:pt idx="0">
                  <c:v>230872.11910645015</c:v>
                </c:pt>
                <c:pt idx="1">
                  <c:v>230984.33160276007</c:v>
                </c:pt>
                <c:pt idx="2">
                  <c:v>230984.33160276007</c:v>
                </c:pt>
                <c:pt idx="3">
                  <c:v>230702.55355647072</c:v>
                </c:pt>
                <c:pt idx="4">
                  <c:v>230581.61342155893</c:v>
                </c:pt>
              </c:numCache>
            </c:numRef>
          </c:val>
          <c:extLst>
            <c:ext xmlns:c16="http://schemas.microsoft.com/office/drawing/2014/chart" uri="{C3380CC4-5D6E-409C-BE32-E72D297353CC}">
              <c16:uniqueId val="{00000001-5764-AE4C-90B3-567AEAC0CE20}"/>
            </c:ext>
          </c:extLst>
        </c:ser>
        <c:dLbls>
          <c:showLegendKey val="0"/>
          <c:showVal val="0"/>
          <c:showCatName val="0"/>
          <c:showSerName val="0"/>
          <c:showPercent val="0"/>
          <c:showBubbleSize val="0"/>
        </c:dLbls>
        <c:gapWidth val="150"/>
        <c:overlap val="100"/>
        <c:axId val="1121715264"/>
        <c:axId val="848864800"/>
      </c:barChart>
      <c:catAx>
        <c:axId val="1121715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64800"/>
        <c:crosses val="autoZero"/>
        <c:auto val="1"/>
        <c:lblAlgn val="ctr"/>
        <c:lblOffset val="100"/>
        <c:noMultiLvlLbl val="0"/>
      </c:catAx>
      <c:valAx>
        <c:axId val="848864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Energy Usage in  kBtu</a:t>
                </a:r>
                <a:endParaRPr lang="en-US" sz="1200">
                  <a:effectLst/>
                </a:endParaRPr>
              </a:p>
            </c:rich>
          </c:tx>
          <c:layout>
            <c:manualLayout>
              <c:xMode val="edge"/>
              <c:yMode val="edge"/>
              <c:x val="2.6739595388003589E-2"/>
              <c:y val="0.27631072077528768"/>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1715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alpha val="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Winter Gas Use</a:t>
            </a:r>
            <a:endParaRPr lang="en-US">
              <a:effectLst/>
            </a:endParaRPr>
          </a:p>
          <a:p>
            <a:pPr>
              <a:defRPr/>
            </a:pPr>
            <a:r>
              <a:rPr lang="en-US" sz="1800" b="0" i="0" baseline="0">
                <a:effectLst/>
              </a:rPr>
              <a:t>Actual vs Expected</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'Calculated Values'!$E$4</c:f>
              <c:strCache>
                <c:ptCount val="1"/>
                <c:pt idx="0">
                  <c:v>Heating NG - Actual</c:v>
                </c:pt>
              </c:strCache>
            </c:strRef>
          </c:tx>
          <c:spPr>
            <a:solidFill>
              <a:srgbClr val="C0000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Values'!$E$5:$E$9</c:f>
              <c:numCache>
                <c:formatCode>_(* #,##0_);_(* \(#,##0\);_(* "-"??_);_(@_)</c:formatCode>
                <c:ptCount val="5"/>
                <c:pt idx="0">
                  <c:v>268400</c:v>
                </c:pt>
                <c:pt idx="1">
                  <c:v>329200</c:v>
                </c:pt>
                <c:pt idx="2">
                  <c:v>386200</c:v>
                </c:pt>
                <c:pt idx="3">
                  <c:v>416800</c:v>
                </c:pt>
                <c:pt idx="4">
                  <c:v>473894.7198276</c:v>
                </c:pt>
              </c:numCache>
            </c:numRef>
          </c:val>
          <c:extLst>
            <c:ext xmlns:c16="http://schemas.microsoft.com/office/drawing/2014/chart" uri="{C3380CC4-5D6E-409C-BE32-E72D297353CC}">
              <c16:uniqueId val="{00000000-F305-274A-89DE-31F466003B5A}"/>
            </c:ext>
          </c:extLst>
        </c:ser>
        <c:ser>
          <c:idx val="1"/>
          <c:order val="1"/>
          <c:tx>
            <c:strRef>
              <c:f>'Calculated Values'!$K$4</c:f>
              <c:strCache>
                <c:ptCount val="1"/>
                <c:pt idx="0">
                  <c:v>Heating NG - expected</c:v>
                </c:pt>
              </c:strCache>
            </c:strRef>
          </c:tx>
          <c:spPr>
            <a:noFill/>
            <a:ln w="25400">
              <a:solidFill>
                <a:sysClr val="windowText" lastClr="000000"/>
              </a:solidFill>
            </a:ln>
            <a:effectLst/>
          </c:spPr>
          <c:invertIfNegative val="0"/>
          <c:val>
            <c:numRef>
              <c:f>'Calculated Values'!$K$5:$K$9</c:f>
              <c:numCache>
                <c:formatCode>_(* #,##0_);_(* \(#,##0\);_(* "-"??_);_(@_)</c:formatCode>
                <c:ptCount val="5"/>
                <c:pt idx="0">
                  <c:v>368315.41433063726</c:v>
                </c:pt>
                <c:pt idx="1">
                  <c:v>368749.39782667439</c:v>
                </c:pt>
                <c:pt idx="2">
                  <c:v>384546.39708242449</c:v>
                </c:pt>
                <c:pt idx="3">
                  <c:v>374629.87419797695</c:v>
                </c:pt>
                <c:pt idx="4">
                  <c:v>378253.63638988673</c:v>
                </c:pt>
              </c:numCache>
            </c:numRef>
          </c:val>
          <c:extLst>
            <c:ext xmlns:c16="http://schemas.microsoft.com/office/drawing/2014/chart" uri="{C3380CC4-5D6E-409C-BE32-E72D297353CC}">
              <c16:uniqueId val="{00000001-F305-274A-89DE-31F466003B5A}"/>
            </c:ext>
          </c:extLst>
        </c:ser>
        <c:dLbls>
          <c:showLegendKey val="0"/>
          <c:showVal val="0"/>
          <c:showCatName val="0"/>
          <c:showSerName val="0"/>
          <c:showPercent val="0"/>
          <c:showBubbleSize val="0"/>
        </c:dLbls>
        <c:gapWidth val="150"/>
        <c:overlap val="100"/>
        <c:axId val="1121715264"/>
        <c:axId val="848864800"/>
      </c:barChart>
      <c:catAx>
        <c:axId val="1121715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64800"/>
        <c:crosses val="autoZero"/>
        <c:auto val="1"/>
        <c:lblAlgn val="ctr"/>
        <c:lblOffset val="100"/>
        <c:noMultiLvlLbl val="0"/>
      </c:catAx>
      <c:valAx>
        <c:axId val="848864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Energy Usage in  kBtu</a:t>
                </a:r>
                <a:endParaRPr lang="en-US" sz="1200">
                  <a:effectLst/>
                </a:endParaRPr>
              </a:p>
            </c:rich>
          </c:tx>
          <c:layout>
            <c:manualLayout>
              <c:xMode val="edge"/>
              <c:yMode val="edge"/>
              <c:x val="2.7936507936507936E-2"/>
              <c:y val="0.2852233655675303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1715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alpha val="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Winter Electric Use</a:t>
            </a:r>
            <a:endParaRPr lang="en-US">
              <a:effectLst/>
            </a:endParaRPr>
          </a:p>
          <a:p>
            <a:pPr>
              <a:defRPr/>
            </a:pPr>
            <a:r>
              <a:rPr lang="en-US" sz="1800" b="0" i="0" baseline="0">
                <a:effectLst/>
              </a:rPr>
              <a:t>Actual vs Expected</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'Calculated Values'!$G$4</c:f>
              <c:strCache>
                <c:ptCount val="1"/>
                <c:pt idx="0">
                  <c:v>Heating Elec - Actual</c:v>
                </c:pt>
              </c:strCache>
            </c:strRef>
          </c:tx>
          <c:spPr>
            <a:solidFill>
              <a:schemeClr val="accent1"/>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Values'!$G$5:$G$9</c:f>
              <c:numCache>
                <c:formatCode>_(* #,##0_);_(* \(#,##0\);_(* "-"??_);_(@_)</c:formatCode>
                <c:ptCount val="5"/>
                <c:pt idx="0">
                  <c:v>10603039.075999999</c:v>
                </c:pt>
                <c:pt idx="1">
                  <c:v>9481831.9920000006</c:v>
                </c:pt>
                <c:pt idx="2">
                  <c:v>9475495.9079999998</c:v>
                </c:pt>
                <c:pt idx="3">
                  <c:v>9102588.1919999998</c:v>
                </c:pt>
                <c:pt idx="4">
                  <c:v>9343147.8399999999</c:v>
                </c:pt>
              </c:numCache>
            </c:numRef>
          </c:val>
          <c:extLst>
            <c:ext xmlns:c16="http://schemas.microsoft.com/office/drawing/2014/chart" uri="{C3380CC4-5D6E-409C-BE32-E72D297353CC}">
              <c16:uniqueId val="{00000000-2442-A34E-8FA1-9EF87EADDF0A}"/>
            </c:ext>
          </c:extLst>
        </c:ser>
        <c:ser>
          <c:idx val="1"/>
          <c:order val="1"/>
          <c:tx>
            <c:strRef>
              <c:f>'Calculated Values'!$L$4</c:f>
              <c:strCache>
                <c:ptCount val="1"/>
                <c:pt idx="0">
                  <c:v>Heating Elec - expected</c:v>
                </c:pt>
              </c:strCache>
            </c:strRef>
          </c:tx>
          <c:spPr>
            <a:noFill/>
            <a:ln w="25400">
              <a:solidFill>
                <a:sysClr val="windowText" lastClr="000000"/>
              </a:solidFill>
            </a:ln>
            <a:effectLst/>
          </c:spPr>
          <c:invertIfNegative val="0"/>
          <c:val>
            <c:numRef>
              <c:f>'Calculated Values'!$L$5:$L$9</c:f>
              <c:numCache>
                <c:formatCode>_(* #,##0_);_(* \(#,##0\);_(* "-"??_);_(@_)</c:formatCode>
                <c:ptCount val="5"/>
                <c:pt idx="0">
                  <c:v>9631681.1649504919</c:v>
                </c:pt>
                <c:pt idx="1">
                  <c:v>9629673.2174652927</c:v>
                </c:pt>
                <c:pt idx="2">
                  <c:v>9556583.9290039875</c:v>
                </c:pt>
                <c:pt idx="3">
                  <c:v>9602465.5290408228</c:v>
                </c:pt>
                <c:pt idx="4">
                  <c:v>9585699.1675393973</c:v>
                </c:pt>
              </c:numCache>
            </c:numRef>
          </c:val>
          <c:extLst>
            <c:ext xmlns:c16="http://schemas.microsoft.com/office/drawing/2014/chart" uri="{C3380CC4-5D6E-409C-BE32-E72D297353CC}">
              <c16:uniqueId val="{00000001-2442-A34E-8FA1-9EF87EADDF0A}"/>
            </c:ext>
          </c:extLst>
        </c:ser>
        <c:dLbls>
          <c:showLegendKey val="0"/>
          <c:showVal val="0"/>
          <c:showCatName val="0"/>
          <c:showSerName val="0"/>
          <c:showPercent val="0"/>
          <c:showBubbleSize val="0"/>
        </c:dLbls>
        <c:gapWidth val="150"/>
        <c:overlap val="100"/>
        <c:axId val="1121715264"/>
        <c:axId val="848864800"/>
      </c:barChart>
      <c:catAx>
        <c:axId val="1121715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64800"/>
        <c:crosses val="autoZero"/>
        <c:auto val="1"/>
        <c:lblAlgn val="ctr"/>
        <c:lblOffset val="100"/>
        <c:noMultiLvlLbl val="0"/>
      </c:catAx>
      <c:valAx>
        <c:axId val="84886480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Energy Usage in  kBtu</a:t>
                </a:r>
                <a:endParaRPr lang="en-US" sz="1200">
                  <a:effectLst/>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1715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alpha val="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Summer Electric Use</a:t>
            </a:r>
            <a:endParaRPr lang="en-US">
              <a:effectLst/>
            </a:endParaRPr>
          </a:p>
          <a:p>
            <a:pPr>
              <a:defRPr/>
            </a:pPr>
            <a:r>
              <a:rPr lang="en-US" sz="1800" b="0" i="0" baseline="0">
                <a:effectLst/>
              </a:rPr>
              <a:t>Actual vs Expected</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B0F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Values'!$F$5:$F$9</c:f>
              <c:numCache>
                <c:formatCode>_(* #,##0_);_(* \(#,##0\);_(* "-"??_);_(@_)</c:formatCode>
                <c:ptCount val="5"/>
                <c:pt idx="0">
                  <c:v>8486148.9759999998</c:v>
                </c:pt>
                <c:pt idx="1">
                  <c:v>7604075.324</c:v>
                </c:pt>
                <c:pt idx="2">
                  <c:v>7849967.9279999994</c:v>
                </c:pt>
                <c:pt idx="3">
                  <c:v>6871300.5559999989</c:v>
                </c:pt>
                <c:pt idx="4">
                  <c:v>6260010.0479999995</c:v>
                </c:pt>
              </c:numCache>
            </c:numRef>
          </c:val>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689-A841-A0F8-8622ABB2EE3B}"/>
            </c:ext>
          </c:extLst>
        </c:ser>
        <c:ser>
          <c:idx val="1"/>
          <c:order val="1"/>
          <c:spPr>
            <a:noFill/>
            <a:ln w="25400">
              <a:solidFill>
                <a:sysClr val="windowText" lastClr="000000"/>
              </a:solidFill>
            </a:ln>
            <a:effectLst/>
          </c:spPr>
          <c:invertIfNegative val="0"/>
          <c:val>
            <c:numRef>
              <c:f>'Calculated Values'!$M$5:$M$9</c:f>
              <c:numCache>
                <c:formatCode>_(* #,##0_);_(* \(#,##0\);_(* "-"??_);_(@_)</c:formatCode>
                <c:ptCount val="5"/>
                <c:pt idx="0">
                  <c:v>7425153.2546618925</c:v>
                </c:pt>
                <c:pt idx="1">
                  <c:v>7450992.9886187771</c:v>
                </c:pt>
                <c:pt idx="2">
                  <c:v>7450992.9886187771</c:v>
                </c:pt>
                <c:pt idx="3">
                  <c:v>7386106.5455714893</c:v>
                </c:pt>
                <c:pt idx="4">
                  <c:v>7358257.0545290671</c:v>
                </c:pt>
              </c:numCache>
            </c:numRef>
          </c:val>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689-A841-A0F8-8622ABB2EE3B}"/>
            </c:ext>
          </c:extLst>
        </c:ser>
        <c:dLbls>
          <c:showLegendKey val="0"/>
          <c:showVal val="0"/>
          <c:showCatName val="0"/>
          <c:showSerName val="0"/>
          <c:showPercent val="0"/>
          <c:showBubbleSize val="0"/>
        </c:dLbls>
        <c:gapWidth val="150"/>
        <c:overlap val="100"/>
        <c:axId val="1121715264"/>
        <c:axId val="848864800"/>
      </c:barChart>
      <c:catAx>
        <c:axId val="1121715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64800"/>
        <c:crosses val="autoZero"/>
        <c:auto val="1"/>
        <c:lblAlgn val="ctr"/>
        <c:lblOffset val="100"/>
        <c:noMultiLvlLbl val="0"/>
      </c:catAx>
      <c:valAx>
        <c:axId val="84886480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Energy Usage in  kBtu</a:t>
                </a:r>
                <a:endParaRPr lang="en-US" sz="1200">
                  <a:effectLst/>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1715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alpha val="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Energy Usage difference (Actual - Expected)</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'Calculated Values'!$C$5:$C$9</c:f>
              <c:numCache>
                <c:formatCode>General</c:formatCode>
                <c:ptCount val="5"/>
                <c:pt idx="0">
                  <c:v>2015</c:v>
                </c:pt>
                <c:pt idx="1">
                  <c:v>2016</c:v>
                </c:pt>
                <c:pt idx="2">
                  <c:v>2017</c:v>
                </c:pt>
                <c:pt idx="3">
                  <c:v>2018</c:v>
                </c:pt>
                <c:pt idx="4">
                  <c:v>2019</c:v>
                </c:pt>
              </c:numCache>
            </c:numRef>
          </c:cat>
          <c:val>
            <c:numRef>
              <c:f>'Calculated Values'!$R$5:$R$9</c:f>
              <c:numCache>
                <c:formatCode>_(* #,##0_);_(* \(#,##0\);_(* "-"??_);_(@_)</c:formatCode>
                <c:ptCount val="5"/>
                <c:pt idx="0">
                  <c:v>1854178.8981890641</c:v>
                </c:pt>
                <c:pt idx="1">
                  <c:v>-185229.22277888656</c:v>
                </c:pt>
                <c:pt idx="2">
                  <c:v>415250.15052784979</c:v>
                </c:pt>
                <c:pt idx="3">
                  <c:v>-782221.66619090736</c:v>
                </c:pt>
                <c:pt idx="4">
                  <c:v>-1301978.1597471163</c:v>
                </c:pt>
              </c:numCache>
            </c:numRef>
          </c:val>
          <c:smooth val="0"/>
          <c:extLst>
            <c:ext xmlns:c16="http://schemas.microsoft.com/office/drawing/2014/chart" uri="{C3380CC4-5D6E-409C-BE32-E72D297353CC}">
              <c16:uniqueId val="{00000000-2584-7441-836C-90549192170F}"/>
            </c:ext>
          </c:extLst>
        </c:ser>
        <c:dLbls>
          <c:showLegendKey val="0"/>
          <c:showVal val="0"/>
          <c:showCatName val="0"/>
          <c:showSerName val="0"/>
          <c:showPercent val="0"/>
          <c:showBubbleSize val="0"/>
        </c:dLbls>
        <c:smooth val="0"/>
        <c:axId val="175189279"/>
        <c:axId val="175190911"/>
      </c:lineChart>
      <c:catAx>
        <c:axId val="175189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190911"/>
        <c:crosses val="autoZero"/>
        <c:auto val="1"/>
        <c:lblAlgn val="ctr"/>
        <c:lblOffset val="100"/>
        <c:noMultiLvlLbl val="0"/>
      </c:catAx>
      <c:valAx>
        <c:axId val="1751909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difference</a:t>
                </a:r>
                <a:r>
                  <a:rPr lang="en-US" baseline="0"/>
                  <a:t> in energy in kBtu</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1892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2400"/>
              <a:t>Natrual Gas Energy Use </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800"/>
              <a:t>Actual</a:t>
            </a:r>
            <a:r>
              <a:rPr lang="en-US" sz="1800" baseline="0"/>
              <a:t> Vs Expected</a:t>
            </a:r>
            <a:endParaRPr lang="en-US" sz="18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stacked"/>
        <c:varyColors val="0"/>
        <c:ser>
          <c:idx val="0"/>
          <c:order val="0"/>
          <c:tx>
            <c:strRef>
              <c:f>'Calculated Values'!$D$4</c:f>
              <c:strCache>
                <c:ptCount val="1"/>
                <c:pt idx="0">
                  <c:v>Cooling NG - Actual</c:v>
                </c:pt>
              </c:strCache>
            </c:strRef>
          </c:tx>
          <c:spPr>
            <a:solidFill>
              <a:srgbClr val="C0000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Values'!$D$5:$D$9</c:f>
              <c:numCache>
                <c:formatCode>_(* #,##0_);_(* \(#,##0\);_(* "-"??_);_(@_)</c:formatCode>
                <c:ptCount val="5"/>
                <c:pt idx="0">
                  <c:v>179300</c:v>
                </c:pt>
                <c:pt idx="1">
                  <c:v>212500</c:v>
                </c:pt>
                <c:pt idx="2">
                  <c:v>186000</c:v>
                </c:pt>
                <c:pt idx="3">
                  <c:v>238400</c:v>
                </c:pt>
                <c:pt idx="4">
                  <c:v>337924.94929000002</c:v>
                </c:pt>
              </c:numCache>
            </c:numRef>
          </c:val>
          <c:extLst>
            <c:ext xmlns:c16="http://schemas.microsoft.com/office/drawing/2014/chart" uri="{C3380CC4-5D6E-409C-BE32-E72D297353CC}">
              <c16:uniqueId val="{00000000-EA66-E445-965D-841ED6CE7F12}"/>
            </c:ext>
          </c:extLst>
        </c:ser>
        <c:ser>
          <c:idx val="1"/>
          <c:order val="1"/>
          <c:tx>
            <c:strRef>
              <c:f>'Calculated Values'!$E$4</c:f>
              <c:strCache>
                <c:ptCount val="1"/>
                <c:pt idx="0">
                  <c:v>Heating NG - Actual</c:v>
                </c:pt>
              </c:strCache>
            </c:strRef>
          </c:tx>
          <c:spPr>
            <a:solidFill>
              <a:srgbClr val="FF000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Values'!$E$5:$E$9</c:f>
              <c:numCache>
                <c:formatCode>_(* #,##0_);_(* \(#,##0\);_(* "-"??_);_(@_)</c:formatCode>
                <c:ptCount val="5"/>
                <c:pt idx="0">
                  <c:v>268400</c:v>
                </c:pt>
                <c:pt idx="1">
                  <c:v>329200</c:v>
                </c:pt>
                <c:pt idx="2">
                  <c:v>386200</c:v>
                </c:pt>
                <c:pt idx="3">
                  <c:v>416800</c:v>
                </c:pt>
                <c:pt idx="4">
                  <c:v>473894.7198276</c:v>
                </c:pt>
              </c:numCache>
            </c:numRef>
          </c:val>
          <c:extLst>
            <c:ext xmlns:c16="http://schemas.microsoft.com/office/drawing/2014/chart" uri="{C3380CC4-5D6E-409C-BE32-E72D297353CC}">
              <c16:uniqueId val="{00000001-EA66-E445-965D-841ED6CE7F12}"/>
            </c:ext>
          </c:extLst>
        </c:ser>
        <c:dLbls>
          <c:showLegendKey val="0"/>
          <c:showVal val="0"/>
          <c:showCatName val="0"/>
          <c:showSerName val="0"/>
          <c:showPercent val="0"/>
          <c:showBubbleSize val="0"/>
        </c:dLbls>
        <c:gapWidth val="150"/>
        <c:overlap val="100"/>
        <c:axId val="2048769296"/>
        <c:axId val="2102275264"/>
      </c:barChart>
      <c:barChart>
        <c:barDir val="col"/>
        <c:grouping val="stacked"/>
        <c:varyColors val="0"/>
        <c:ser>
          <c:idx val="4"/>
          <c:order val="2"/>
          <c:tx>
            <c:strRef>
              <c:f>'Calculated Values'!$J$4</c:f>
              <c:strCache>
                <c:ptCount val="1"/>
                <c:pt idx="0">
                  <c:v>Cooling NG - expected</c:v>
                </c:pt>
              </c:strCache>
            </c:strRef>
          </c:tx>
          <c:spPr>
            <a:noFill/>
            <a:ln w="25400">
              <a:solidFill>
                <a:schemeClr val="tx1"/>
              </a:solidFill>
            </a:ln>
            <a:effectLst/>
          </c:spPr>
          <c:invertIfNegative val="0"/>
          <c:dPt>
            <c:idx val="4"/>
            <c:invertIfNegative val="0"/>
            <c:bubble3D val="0"/>
            <c:spPr>
              <a:noFill/>
              <a:ln w="25400">
                <a:solidFill>
                  <a:schemeClr val="tx1"/>
                </a:solidFill>
                <a:prstDash val="solid"/>
              </a:ln>
              <a:effectLst/>
            </c:spPr>
            <c:extLst>
              <c:ext xmlns:c16="http://schemas.microsoft.com/office/drawing/2014/chart" uri="{C3380CC4-5D6E-409C-BE32-E72D297353CC}">
                <c16:uniqueId val="{00000005-EA66-E445-965D-841ED6CE7F12}"/>
              </c:ext>
            </c:extLst>
          </c:dPt>
          <c:cat>
            <c:numRef>
              <c:f>'Calculated Values'!$C$5:$C$9</c:f>
              <c:numCache>
                <c:formatCode>General</c:formatCode>
                <c:ptCount val="5"/>
                <c:pt idx="0">
                  <c:v>2015</c:v>
                </c:pt>
                <c:pt idx="1">
                  <c:v>2016</c:v>
                </c:pt>
                <c:pt idx="2">
                  <c:v>2017</c:v>
                </c:pt>
                <c:pt idx="3">
                  <c:v>2018</c:v>
                </c:pt>
                <c:pt idx="4">
                  <c:v>2019</c:v>
                </c:pt>
              </c:numCache>
            </c:numRef>
          </c:cat>
          <c:val>
            <c:numRef>
              <c:f>'Calculated Values'!$J$5:$J$9</c:f>
              <c:numCache>
                <c:formatCode>_(* #,##0_);_(* \(#,##0\);_(* "-"??_);_(@_)</c:formatCode>
                <c:ptCount val="5"/>
                <c:pt idx="0">
                  <c:v>230872.11910645015</c:v>
                </c:pt>
                <c:pt idx="1">
                  <c:v>230984.33160276007</c:v>
                </c:pt>
                <c:pt idx="2">
                  <c:v>230984.33160276007</c:v>
                </c:pt>
                <c:pt idx="3">
                  <c:v>230702.55355647072</c:v>
                </c:pt>
                <c:pt idx="4">
                  <c:v>230581.61342155893</c:v>
                </c:pt>
              </c:numCache>
            </c:numRef>
          </c:val>
          <c:extLst>
            <c:ext xmlns:c16="http://schemas.microsoft.com/office/drawing/2014/chart" uri="{C3380CC4-5D6E-409C-BE32-E72D297353CC}">
              <c16:uniqueId val="{00000006-EA66-E445-965D-841ED6CE7F12}"/>
            </c:ext>
          </c:extLst>
        </c:ser>
        <c:ser>
          <c:idx val="5"/>
          <c:order val="3"/>
          <c:tx>
            <c:strRef>
              <c:f>'Calculated Values'!$K$4</c:f>
              <c:strCache>
                <c:ptCount val="1"/>
                <c:pt idx="0">
                  <c:v>Heating NG - expected</c:v>
                </c:pt>
              </c:strCache>
            </c:strRef>
          </c:tx>
          <c:spPr>
            <a:noFill/>
            <a:ln w="25400">
              <a:solidFill>
                <a:sysClr val="windowText" lastClr="000000"/>
              </a:solid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Values'!$K$5:$K$9</c:f>
              <c:numCache>
                <c:formatCode>_(* #,##0_);_(* \(#,##0\);_(* "-"??_);_(@_)</c:formatCode>
                <c:ptCount val="5"/>
                <c:pt idx="0">
                  <c:v>368315.41433063726</c:v>
                </c:pt>
                <c:pt idx="1">
                  <c:v>368749.39782667439</c:v>
                </c:pt>
                <c:pt idx="2">
                  <c:v>384546.39708242449</c:v>
                </c:pt>
                <c:pt idx="3">
                  <c:v>374629.87419797695</c:v>
                </c:pt>
                <c:pt idx="4">
                  <c:v>378253.63638988673</c:v>
                </c:pt>
              </c:numCache>
            </c:numRef>
          </c:val>
          <c:extLst>
            <c:ext xmlns:c16="http://schemas.microsoft.com/office/drawing/2014/chart" uri="{C3380CC4-5D6E-409C-BE32-E72D297353CC}">
              <c16:uniqueId val="{00000007-EA66-E445-965D-841ED6CE7F12}"/>
            </c:ext>
          </c:extLst>
        </c:ser>
        <c:dLbls>
          <c:showLegendKey val="0"/>
          <c:showVal val="0"/>
          <c:showCatName val="0"/>
          <c:showSerName val="0"/>
          <c:showPercent val="0"/>
          <c:showBubbleSize val="0"/>
        </c:dLbls>
        <c:gapWidth val="150"/>
        <c:overlap val="100"/>
        <c:axId val="850647904"/>
        <c:axId val="1126519824"/>
      </c:barChart>
      <c:catAx>
        <c:axId val="2048769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2275264"/>
        <c:crosses val="autoZero"/>
        <c:auto val="1"/>
        <c:lblAlgn val="ctr"/>
        <c:lblOffset val="100"/>
        <c:noMultiLvlLbl val="0"/>
      </c:catAx>
      <c:valAx>
        <c:axId val="2102275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Energy Usage in  kBtu</a:t>
                </a:r>
                <a:endParaRPr lang="en-US" sz="1200">
                  <a:effectLst/>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8769296"/>
        <c:crosses val="autoZero"/>
        <c:crossBetween val="between"/>
      </c:valAx>
      <c:valAx>
        <c:axId val="1126519824"/>
        <c:scaling>
          <c:orientation val="minMax"/>
          <c:max val="1000000"/>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0647904"/>
        <c:crosses val="max"/>
        <c:crossBetween val="between"/>
      </c:valAx>
      <c:catAx>
        <c:axId val="850647904"/>
        <c:scaling>
          <c:orientation val="minMax"/>
        </c:scaling>
        <c:delete val="1"/>
        <c:axPos val="b"/>
        <c:numFmt formatCode="General" sourceLinked="1"/>
        <c:majorTickMark val="out"/>
        <c:minorTickMark val="none"/>
        <c:tickLblPos val="nextTo"/>
        <c:crossAx val="1126519824"/>
        <c:crosses val="autoZero"/>
        <c:auto val="1"/>
        <c:lblAlgn val="ctr"/>
        <c:lblOffset val="100"/>
        <c:noMultiLvlLbl val="0"/>
      </c:catAx>
      <c:spPr>
        <a:noFill/>
        <a:ln>
          <a:noFill/>
        </a:ln>
        <a:effectLst/>
      </c:spPr>
    </c:plotArea>
    <c:legend>
      <c:legendPos val="b"/>
      <c:layout>
        <c:manualLayout>
          <c:xMode val="edge"/>
          <c:yMode val="edge"/>
          <c:x val="0.11839735114834271"/>
          <c:y val="0.90103241001124856"/>
          <c:w val="0.67944930883639543"/>
          <c:h val="9.78466538420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alpha val="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2400"/>
              <a:t>Electricity Energy Use </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800"/>
              <a:t>Actual</a:t>
            </a:r>
            <a:r>
              <a:rPr lang="en-US" sz="1800" baseline="0"/>
              <a:t> Vs Expected</a:t>
            </a:r>
            <a:endParaRPr lang="en-US" sz="18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stacked"/>
        <c:varyColors val="0"/>
        <c:ser>
          <c:idx val="2"/>
          <c:order val="0"/>
          <c:tx>
            <c:strRef>
              <c:f>'Calculated Values'!$G$4</c:f>
              <c:strCache>
                <c:ptCount val="1"/>
                <c:pt idx="0">
                  <c:v>Heating Elec - Actual</c:v>
                </c:pt>
              </c:strCache>
            </c:strRef>
          </c:tx>
          <c:spPr>
            <a:solidFill>
              <a:schemeClr val="accent5">
                <a:lumMod val="75000"/>
              </a:schemeClr>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Values'!$G$5:$G$9</c:f>
              <c:numCache>
                <c:formatCode>_(* #,##0_);_(* \(#,##0\);_(* "-"??_);_(@_)</c:formatCode>
                <c:ptCount val="5"/>
                <c:pt idx="0">
                  <c:v>10603039.075999999</c:v>
                </c:pt>
                <c:pt idx="1">
                  <c:v>9481831.9920000006</c:v>
                </c:pt>
                <c:pt idx="2">
                  <c:v>9475495.9079999998</c:v>
                </c:pt>
                <c:pt idx="3">
                  <c:v>9102588.1919999998</c:v>
                </c:pt>
                <c:pt idx="4">
                  <c:v>9343147.8399999999</c:v>
                </c:pt>
              </c:numCache>
            </c:numRef>
          </c:val>
          <c:extLst>
            <c:ext xmlns:c16="http://schemas.microsoft.com/office/drawing/2014/chart" uri="{C3380CC4-5D6E-409C-BE32-E72D297353CC}">
              <c16:uniqueId val="{00000002-DF0A-6947-B0CA-55C131927933}"/>
            </c:ext>
          </c:extLst>
        </c:ser>
        <c:ser>
          <c:idx val="3"/>
          <c:order val="1"/>
          <c:tx>
            <c:strRef>
              <c:f>'Calculated Values'!$F$4</c:f>
              <c:strCache>
                <c:ptCount val="1"/>
                <c:pt idx="0">
                  <c:v>Cooling Elec - Actual</c:v>
                </c:pt>
              </c:strCache>
            </c:strRef>
          </c:tx>
          <c:spPr>
            <a:solidFill>
              <a:srgbClr val="00B0F0"/>
            </a:solidFill>
            <a:ln>
              <a:no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Values'!$F$5:$F$9</c:f>
              <c:numCache>
                <c:formatCode>_(* #,##0_);_(* \(#,##0\);_(* "-"??_);_(@_)</c:formatCode>
                <c:ptCount val="5"/>
                <c:pt idx="0">
                  <c:v>8486148.9759999998</c:v>
                </c:pt>
                <c:pt idx="1">
                  <c:v>7604075.324</c:v>
                </c:pt>
                <c:pt idx="2">
                  <c:v>7849967.9279999994</c:v>
                </c:pt>
                <c:pt idx="3">
                  <c:v>6871300.5559999989</c:v>
                </c:pt>
                <c:pt idx="4">
                  <c:v>6260010.0479999995</c:v>
                </c:pt>
              </c:numCache>
            </c:numRef>
          </c:val>
          <c:extLst>
            <c:ext xmlns:c16="http://schemas.microsoft.com/office/drawing/2014/chart" uri="{C3380CC4-5D6E-409C-BE32-E72D297353CC}">
              <c16:uniqueId val="{00000003-DF0A-6947-B0CA-55C131927933}"/>
            </c:ext>
          </c:extLst>
        </c:ser>
        <c:dLbls>
          <c:showLegendKey val="0"/>
          <c:showVal val="0"/>
          <c:showCatName val="0"/>
          <c:showSerName val="0"/>
          <c:showPercent val="0"/>
          <c:showBubbleSize val="0"/>
        </c:dLbls>
        <c:gapWidth val="150"/>
        <c:overlap val="100"/>
        <c:axId val="2048769296"/>
        <c:axId val="2102275264"/>
      </c:barChart>
      <c:barChart>
        <c:barDir val="col"/>
        <c:grouping val="stacked"/>
        <c:varyColors val="0"/>
        <c:ser>
          <c:idx val="6"/>
          <c:order val="2"/>
          <c:tx>
            <c:strRef>
              <c:f>'Calculated Values'!$L$4</c:f>
              <c:strCache>
                <c:ptCount val="1"/>
                <c:pt idx="0">
                  <c:v>Heating Elec - expected</c:v>
                </c:pt>
              </c:strCache>
            </c:strRef>
          </c:tx>
          <c:spPr>
            <a:noFill/>
            <a:ln w="25400">
              <a:solidFill>
                <a:sysClr val="windowText" lastClr="000000"/>
              </a:solid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Values'!$L$5:$L$9</c:f>
              <c:numCache>
                <c:formatCode>_(* #,##0_);_(* \(#,##0\);_(* "-"??_);_(@_)</c:formatCode>
                <c:ptCount val="5"/>
                <c:pt idx="0">
                  <c:v>9631681.1649504919</c:v>
                </c:pt>
                <c:pt idx="1">
                  <c:v>9629673.2174652927</c:v>
                </c:pt>
                <c:pt idx="2">
                  <c:v>9556583.9290039875</c:v>
                </c:pt>
                <c:pt idx="3">
                  <c:v>9602465.5290408228</c:v>
                </c:pt>
                <c:pt idx="4">
                  <c:v>9585699.1675393973</c:v>
                </c:pt>
              </c:numCache>
            </c:numRef>
          </c:val>
          <c:extLst>
            <c:ext xmlns:c16="http://schemas.microsoft.com/office/drawing/2014/chart" uri="{C3380CC4-5D6E-409C-BE32-E72D297353CC}">
              <c16:uniqueId val="{00000008-DF0A-6947-B0CA-55C131927933}"/>
            </c:ext>
          </c:extLst>
        </c:ser>
        <c:ser>
          <c:idx val="7"/>
          <c:order val="3"/>
          <c:tx>
            <c:strRef>
              <c:f>'Calculated Values'!$M$4</c:f>
              <c:strCache>
                <c:ptCount val="1"/>
                <c:pt idx="0">
                  <c:v>Cooling Elec - expected</c:v>
                </c:pt>
              </c:strCache>
            </c:strRef>
          </c:tx>
          <c:spPr>
            <a:noFill/>
            <a:ln w="25400">
              <a:solidFill>
                <a:sysClr val="windowText" lastClr="000000"/>
              </a:solidFill>
            </a:ln>
            <a:effectLst/>
          </c:spPr>
          <c:invertIfNegative val="0"/>
          <c:cat>
            <c:numRef>
              <c:f>'Calculated Values'!$C$5:$C$9</c:f>
              <c:numCache>
                <c:formatCode>General</c:formatCode>
                <c:ptCount val="5"/>
                <c:pt idx="0">
                  <c:v>2015</c:v>
                </c:pt>
                <c:pt idx="1">
                  <c:v>2016</c:v>
                </c:pt>
                <c:pt idx="2">
                  <c:v>2017</c:v>
                </c:pt>
                <c:pt idx="3">
                  <c:v>2018</c:v>
                </c:pt>
                <c:pt idx="4">
                  <c:v>2019</c:v>
                </c:pt>
              </c:numCache>
            </c:numRef>
          </c:cat>
          <c:val>
            <c:numRef>
              <c:f>'Calculated Values'!$M$5:$M$9</c:f>
              <c:numCache>
                <c:formatCode>_(* #,##0_);_(* \(#,##0\);_(* "-"??_);_(@_)</c:formatCode>
                <c:ptCount val="5"/>
                <c:pt idx="0">
                  <c:v>7425153.2546618925</c:v>
                </c:pt>
                <c:pt idx="1">
                  <c:v>7450992.9886187771</c:v>
                </c:pt>
                <c:pt idx="2">
                  <c:v>7450992.9886187771</c:v>
                </c:pt>
                <c:pt idx="3">
                  <c:v>7386106.5455714893</c:v>
                </c:pt>
                <c:pt idx="4">
                  <c:v>7358257.0545290671</c:v>
                </c:pt>
              </c:numCache>
            </c:numRef>
          </c:val>
          <c:extLst>
            <c:ext xmlns:c16="http://schemas.microsoft.com/office/drawing/2014/chart" uri="{C3380CC4-5D6E-409C-BE32-E72D297353CC}">
              <c16:uniqueId val="{00000009-DF0A-6947-B0CA-55C131927933}"/>
            </c:ext>
          </c:extLst>
        </c:ser>
        <c:dLbls>
          <c:showLegendKey val="0"/>
          <c:showVal val="0"/>
          <c:showCatName val="0"/>
          <c:showSerName val="0"/>
          <c:showPercent val="0"/>
          <c:showBubbleSize val="0"/>
        </c:dLbls>
        <c:gapWidth val="150"/>
        <c:overlap val="100"/>
        <c:axId val="850647904"/>
        <c:axId val="1126519824"/>
      </c:barChart>
      <c:catAx>
        <c:axId val="2048769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2275264"/>
        <c:crosses val="autoZero"/>
        <c:auto val="1"/>
        <c:lblAlgn val="ctr"/>
        <c:lblOffset val="100"/>
        <c:noMultiLvlLbl val="0"/>
      </c:catAx>
      <c:valAx>
        <c:axId val="2102275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b="0" i="0" baseline="0">
                    <a:effectLst/>
                  </a:rPr>
                  <a:t>Energy Usage in  kBtu</a:t>
                </a:r>
                <a:endParaRPr lang="en-US" sz="800">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8769296"/>
        <c:crosses val="autoZero"/>
        <c:crossBetween val="between"/>
      </c:valAx>
      <c:valAx>
        <c:axId val="1126519824"/>
        <c:scaling>
          <c:orientation val="minMax"/>
          <c:max val="20000000"/>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0647904"/>
        <c:crosses val="max"/>
        <c:crossBetween val="between"/>
      </c:valAx>
      <c:catAx>
        <c:axId val="850647904"/>
        <c:scaling>
          <c:orientation val="minMax"/>
        </c:scaling>
        <c:delete val="1"/>
        <c:axPos val="b"/>
        <c:numFmt formatCode="General" sourceLinked="1"/>
        <c:majorTickMark val="out"/>
        <c:minorTickMark val="none"/>
        <c:tickLblPos val="nextTo"/>
        <c:crossAx val="1126519824"/>
        <c:crosses val="autoZero"/>
        <c:auto val="1"/>
        <c:lblAlgn val="ctr"/>
        <c:lblOffset val="100"/>
        <c:noMultiLvlLbl val="0"/>
      </c:catAx>
      <c:spPr>
        <a:noFill/>
        <a:ln>
          <a:noFill/>
        </a:ln>
        <a:effectLst/>
      </c:spPr>
    </c:plotArea>
    <c:legend>
      <c:legendPos val="b"/>
      <c:layout>
        <c:manualLayout>
          <c:xMode val="edge"/>
          <c:yMode val="edge"/>
          <c:x val="0.11839735114834271"/>
          <c:y val="0.90103241001124856"/>
          <c:w val="0.67944930883639543"/>
          <c:h val="9.78466538420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alpha val="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14</xdr:col>
      <xdr:colOff>590736</xdr:colOff>
      <xdr:row>23</xdr:row>
      <xdr:rowOff>0</xdr:rowOff>
    </xdr:from>
    <xdr:to>
      <xdr:col>21</xdr:col>
      <xdr:colOff>220195</xdr:colOff>
      <xdr:row>41</xdr:row>
      <xdr:rowOff>38100</xdr:rowOff>
    </xdr:to>
    <xdr:graphicFrame macro="">
      <xdr:nvGraphicFramePr>
        <xdr:cNvPr id="3" name="Chart 2">
          <a:extLst>
            <a:ext uri="{FF2B5EF4-FFF2-40B4-BE49-F238E27FC236}">
              <a16:creationId xmlns:a16="http://schemas.microsoft.com/office/drawing/2014/main" id="{79249AC7-3336-E641-A21B-0416F471ED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350308</xdr:colOff>
      <xdr:row>1</xdr:row>
      <xdr:rowOff>105834</xdr:rowOff>
    </xdr:from>
    <xdr:to>
      <xdr:col>21</xdr:col>
      <xdr:colOff>0</xdr:colOff>
      <xdr:row>20</xdr:row>
      <xdr:rowOff>143933</xdr:rowOff>
    </xdr:to>
    <xdr:graphicFrame macro="">
      <xdr:nvGraphicFramePr>
        <xdr:cNvPr id="4" name="Chart 3">
          <a:extLst>
            <a:ext uri="{FF2B5EF4-FFF2-40B4-BE49-F238E27FC236}">
              <a16:creationId xmlns:a16="http://schemas.microsoft.com/office/drawing/2014/main" id="{5F25DD6D-DCEC-2E4C-9A2C-A2033F9B07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383241</xdr:colOff>
      <xdr:row>21</xdr:row>
      <xdr:rowOff>157628</xdr:rowOff>
    </xdr:from>
    <xdr:to>
      <xdr:col>14</xdr:col>
      <xdr:colOff>0</xdr:colOff>
      <xdr:row>40</xdr:row>
      <xdr:rowOff>13073</xdr:rowOff>
    </xdr:to>
    <xdr:graphicFrame macro="">
      <xdr:nvGraphicFramePr>
        <xdr:cNvPr id="5" name="Chart 4">
          <a:extLst>
            <a:ext uri="{FF2B5EF4-FFF2-40B4-BE49-F238E27FC236}">
              <a16:creationId xmlns:a16="http://schemas.microsoft.com/office/drawing/2014/main" id="{57B2B518-81A3-E442-8CB2-E533253B8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313765</xdr:colOff>
      <xdr:row>44</xdr:row>
      <xdr:rowOff>144556</xdr:rowOff>
    </xdr:from>
    <xdr:to>
      <xdr:col>13</xdr:col>
      <xdr:colOff>770965</xdr:colOff>
      <xdr:row>63</xdr:row>
      <xdr:rowOff>0</xdr:rowOff>
    </xdr:to>
    <xdr:graphicFrame macro="">
      <xdr:nvGraphicFramePr>
        <xdr:cNvPr id="6" name="Chart 5">
          <a:extLst>
            <a:ext uri="{FF2B5EF4-FFF2-40B4-BE49-F238E27FC236}">
              <a16:creationId xmlns:a16="http://schemas.microsoft.com/office/drawing/2014/main" id="{A1C87ED4-FD82-654E-A8DC-3D2DF5A8B8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378883</xdr:colOff>
      <xdr:row>42</xdr:row>
      <xdr:rowOff>127000</xdr:rowOff>
    </xdr:from>
    <xdr:to>
      <xdr:col>7</xdr:col>
      <xdr:colOff>0</xdr:colOff>
      <xdr:row>60</xdr:row>
      <xdr:rowOff>184150</xdr:rowOff>
    </xdr:to>
    <xdr:graphicFrame macro="">
      <xdr:nvGraphicFramePr>
        <xdr:cNvPr id="7" name="Chart 6">
          <a:extLst>
            <a:ext uri="{FF2B5EF4-FFF2-40B4-BE49-F238E27FC236}">
              <a16:creationId xmlns:a16="http://schemas.microsoft.com/office/drawing/2014/main" id="{FA6FFFB7-EB3C-2A49-9587-3BD2A1A25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174561</xdr:colOff>
      <xdr:row>21</xdr:row>
      <xdr:rowOff>91017</xdr:rowOff>
    </xdr:from>
    <xdr:to>
      <xdr:col>6</xdr:col>
      <xdr:colOff>631761</xdr:colOff>
      <xdr:row>39</xdr:row>
      <xdr:rowOff>158750</xdr:rowOff>
    </xdr:to>
    <xdr:graphicFrame macro="">
      <xdr:nvGraphicFramePr>
        <xdr:cNvPr id="8" name="Chart 7">
          <a:extLst>
            <a:ext uri="{FF2B5EF4-FFF2-40B4-BE49-F238E27FC236}">
              <a16:creationId xmlns:a16="http://schemas.microsoft.com/office/drawing/2014/main" id="{CFF8E7DA-44F8-3243-91BB-4695322ACC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0</xdr:colOff>
      <xdr:row>44</xdr:row>
      <xdr:rowOff>163606</xdr:rowOff>
    </xdr:from>
    <xdr:to>
      <xdr:col>21</xdr:col>
      <xdr:colOff>469901</xdr:colOff>
      <xdr:row>63</xdr:row>
      <xdr:rowOff>0</xdr:rowOff>
    </xdr:to>
    <xdr:graphicFrame macro="">
      <xdr:nvGraphicFramePr>
        <xdr:cNvPr id="9" name="Chart 8">
          <a:extLst>
            <a:ext uri="{FF2B5EF4-FFF2-40B4-BE49-F238E27FC236}">
              <a16:creationId xmlns:a16="http://schemas.microsoft.com/office/drawing/2014/main" id="{AD9FD348-A022-BD4B-8BB8-6C50FD76BC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566208</xdr:colOff>
      <xdr:row>2</xdr:row>
      <xdr:rowOff>0</xdr:rowOff>
    </xdr:from>
    <xdr:to>
      <xdr:col>14</xdr:col>
      <xdr:colOff>187324</xdr:colOff>
      <xdr:row>20</xdr:row>
      <xdr:rowOff>57150</xdr:rowOff>
    </xdr:to>
    <xdr:graphicFrame macro="">
      <xdr:nvGraphicFramePr>
        <xdr:cNvPr id="11" name="Chart 10">
          <a:extLst>
            <a:ext uri="{FF2B5EF4-FFF2-40B4-BE49-F238E27FC236}">
              <a16:creationId xmlns:a16="http://schemas.microsoft.com/office/drawing/2014/main" id="{631CBE1D-565C-EA4D-8F7B-9E8E69311B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211666</xdr:colOff>
      <xdr:row>1</xdr:row>
      <xdr:rowOff>17672</xdr:rowOff>
    </xdr:from>
    <xdr:to>
      <xdr:col>6</xdr:col>
      <xdr:colOff>668866</xdr:colOff>
      <xdr:row>19</xdr:row>
      <xdr:rowOff>74822</xdr:rowOff>
    </xdr:to>
    <xdr:graphicFrame macro="">
      <xdr:nvGraphicFramePr>
        <xdr:cNvPr id="12" name="Chart 11">
          <a:extLst>
            <a:ext uri="{FF2B5EF4-FFF2-40B4-BE49-F238E27FC236}">
              <a16:creationId xmlns:a16="http://schemas.microsoft.com/office/drawing/2014/main" id="{50E4D545-3A44-E34C-8CC3-DDA3ADAF6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159123</xdr:colOff>
      <xdr:row>87</xdr:row>
      <xdr:rowOff>0</xdr:rowOff>
    </xdr:from>
    <xdr:to>
      <xdr:col>13</xdr:col>
      <xdr:colOff>616323</xdr:colOff>
      <xdr:row>105</xdr:row>
      <xdr:rowOff>68356</xdr:rowOff>
    </xdr:to>
    <xdr:graphicFrame macro="">
      <xdr:nvGraphicFramePr>
        <xdr:cNvPr id="14" name="Chart 13">
          <a:extLst>
            <a:ext uri="{FF2B5EF4-FFF2-40B4-BE49-F238E27FC236}">
              <a16:creationId xmlns:a16="http://schemas.microsoft.com/office/drawing/2014/main" id="{052A9BF4-1786-41A6-A412-FF45A10D35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187324</xdr:colOff>
      <xdr:row>87</xdr:row>
      <xdr:rowOff>0</xdr:rowOff>
    </xdr:from>
    <xdr:to>
      <xdr:col>20</xdr:col>
      <xdr:colOff>644523</xdr:colOff>
      <xdr:row>105</xdr:row>
      <xdr:rowOff>57150</xdr:rowOff>
    </xdr:to>
    <xdr:graphicFrame macro="">
      <xdr:nvGraphicFramePr>
        <xdr:cNvPr id="16" name="Chart 15">
          <a:extLst>
            <a:ext uri="{FF2B5EF4-FFF2-40B4-BE49-F238E27FC236}">
              <a16:creationId xmlns:a16="http://schemas.microsoft.com/office/drawing/2014/main" id="{87ED7368-8952-4A18-9E37-37336B0C2B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267695</xdr:colOff>
      <xdr:row>87</xdr:row>
      <xdr:rowOff>0</xdr:rowOff>
    </xdr:from>
    <xdr:to>
      <xdr:col>6</xdr:col>
      <xdr:colOff>724895</xdr:colOff>
      <xdr:row>105</xdr:row>
      <xdr:rowOff>57150</xdr:rowOff>
    </xdr:to>
    <xdr:graphicFrame macro="">
      <xdr:nvGraphicFramePr>
        <xdr:cNvPr id="17" name="Chart 16">
          <a:extLst>
            <a:ext uri="{FF2B5EF4-FFF2-40B4-BE49-F238E27FC236}">
              <a16:creationId xmlns:a16="http://schemas.microsoft.com/office/drawing/2014/main" id="{305F25F8-F9D8-4EE1-A151-C542955483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7</xdr:col>
      <xdr:colOff>444500</xdr:colOff>
      <xdr:row>16</xdr:row>
      <xdr:rowOff>101600</xdr:rowOff>
    </xdr:to>
    <xdr:graphicFrame macro="">
      <xdr:nvGraphicFramePr>
        <xdr:cNvPr id="3" name="Chart 2">
          <a:extLst>
            <a:ext uri="{FF2B5EF4-FFF2-40B4-BE49-F238E27FC236}">
              <a16:creationId xmlns:a16="http://schemas.microsoft.com/office/drawing/2014/main" id="{E759C8E3-F607-2242-955F-F6271A1851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18</xdr:row>
      <xdr:rowOff>63500</xdr:rowOff>
    </xdr:from>
    <xdr:to>
      <xdr:col>7</xdr:col>
      <xdr:colOff>444500</xdr:colOff>
      <xdr:row>31</xdr:row>
      <xdr:rowOff>165100</xdr:rowOff>
    </xdr:to>
    <xdr:graphicFrame macro="">
      <xdr:nvGraphicFramePr>
        <xdr:cNvPr id="4" name="Chart 3">
          <a:extLst>
            <a:ext uri="{FF2B5EF4-FFF2-40B4-BE49-F238E27FC236}">
              <a16:creationId xmlns:a16="http://schemas.microsoft.com/office/drawing/2014/main" id="{F4FA48F9-5072-8542-803B-100184C86A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508000</xdr:colOff>
      <xdr:row>17</xdr:row>
      <xdr:rowOff>174625</xdr:rowOff>
    </xdr:from>
    <xdr:to>
      <xdr:col>15</xdr:col>
      <xdr:colOff>127000</xdr:colOff>
      <xdr:row>31</xdr:row>
      <xdr:rowOff>76200</xdr:rowOff>
    </xdr:to>
    <xdr:graphicFrame macro="">
      <xdr:nvGraphicFramePr>
        <xdr:cNvPr id="5" name="Chart 4">
          <a:extLst>
            <a:ext uri="{FF2B5EF4-FFF2-40B4-BE49-F238E27FC236}">
              <a16:creationId xmlns:a16="http://schemas.microsoft.com/office/drawing/2014/main" id="{D9E893EA-7DA6-5745-9F00-D181D64623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431800</xdr:colOff>
      <xdr:row>3</xdr:row>
      <xdr:rowOff>38100</xdr:rowOff>
    </xdr:from>
    <xdr:to>
      <xdr:col>15</xdr:col>
      <xdr:colOff>50800</xdr:colOff>
      <xdr:row>16</xdr:row>
      <xdr:rowOff>139700</xdr:rowOff>
    </xdr:to>
    <xdr:graphicFrame macro="">
      <xdr:nvGraphicFramePr>
        <xdr:cNvPr id="6" name="Chart 5">
          <a:extLst>
            <a:ext uri="{FF2B5EF4-FFF2-40B4-BE49-F238E27FC236}">
              <a16:creationId xmlns:a16="http://schemas.microsoft.com/office/drawing/2014/main" id="{2B1A31ED-0AC1-284C-AE01-B4BC1C438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34</xdr:row>
      <xdr:rowOff>0</xdr:rowOff>
    </xdr:from>
    <xdr:to>
      <xdr:col>7</xdr:col>
      <xdr:colOff>444500</xdr:colOff>
      <xdr:row>47</xdr:row>
      <xdr:rowOff>101600</xdr:rowOff>
    </xdr:to>
    <xdr:graphicFrame macro="">
      <xdr:nvGraphicFramePr>
        <xdr:cNvPr id="7" name="Chart 6">
          <a:extLst>
            <a:ext uri="{FF2B5EF4-FFF2-40B4-BE49-F238E27FC236}">
              <a16:creationId xmlns:a16="http://schemas.microsoft.com/office/drawing/2014/main" id="{917BA554-8465-46FE-992C-29EBC1E92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819150</xdr:colOff>
      <xdr:row>32</xdr:row>
      <xdr:rowOff>142875</xdr:rowOff>
    </xdr:from>
    <xdr:to>
      <xdr:col>15</xdr:col>
      <xdr:colOff>438150</xdr:colOff>
      <xdr:row>46</xdr:row>
      <xdr:rowOff>44450</xdr:rowOff>
    </xdr:to>
    <xdr:graphicFrame macro="">
      <xdr:nvGraphicFramePr>
        <xdr:cNvPr id="8" name="Chart 7">
          <a:extLst>
            <a:ext uri="{FF2B5EF4-FFF2-40B4-BE49-F238E27FC236}">
              <a16:creationId xmlns:a16="http://schemas.microsoft.com/office/drawing/2014/main" id="{38C8E91F-B93F-4C69-B727-F1F299D1FF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2.weather.gov/clima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1B764-39BF-45CC-B351-014494509AD5}">
  <dimension ref="A1:J23"/>
  <sheetViews>
    <sheetView tabSelected="1" workbookViewId="0">
      <selection activeCell="K11" sqref="K11"/>
    </sheetView>
  </sheetViews>
  <sheetFormatPr defaultRowHeight="15.75" x14ac:dyDescent="0.25"/>
  <cols>
    <col min="1" max="1" width="5.75" style="68" customWidth="1"/>
    <col min="2" max="5" width="8.625" style="68" customWidth="1"/>
    <col min="6" max="6" width="8.75" style="68" customWidth="1"/>
    <col min="7" max="10" width="8.625" style="68" customWidth="1"/>
    <col min="11" max="16384" width="9" style="68"/>
  </cols>
  <sheetData>
    <row r="1" spans="1:10" ht="30" customHeight="1" x14ac:dyDescent="0.25">
      <c r="A1" s="53" t="s">
        <v>58</v>
      </c>
      <c r="B1" s="53"/>
      <c r="C1" s="53"/>
      <c r="D1" s="53"/>
      <c r="E1" s="53"/>
      <c r="F1" s="53"/>
      <c r="G1" s="53"/>
      <c r="H1" s="53"/>
      <c r="I1" s="53"/>
      <c r="J1" s="67"/>
    </row>
    <row r="2" spans="1:10" x14ac:dyDescent="0.25">
      <c r="A2" s="51"/>
      <c r="B2" s="52" t="s">
        <v>59</v>
      </c>
      <c r="C2" s="52"/>
      <c r="D2" s="52"/>
      <c r="E2" s="52"/>
      <c r="F2" s="52"/>
      <c r="G2" s="52"/>
      <c r="H2" s="52"/>
      <c r="I2" s="52"/>
      <c r="J2" s="69"/>
    </row>
    <row r="3" spans="1:10" x14ac:dyDescent="0.25">
      <c r="A3" s="51"/>
      <c r="B3" s="58" t="s">
        <v>64</v>
      </c>
      <c r="C3" s="58"/>
      <c r="D3" s="58"/>
      <c r="E3" s="58"/>
      <c r="F3" s="58"/>
      <c r="G3" s="58"/>
      <c r="H3" s="58"/>
      <c r="I3" s="58"/>
    </row>
    <row r="4" spans="1:10" x14ac:dyDescent="0.25">
      <c r="A4" s="51"/>
      <c r="B4" s="58"/>
      <c r="C4" s="58"/>
      <c r="D4" s="58"/>
      <c r="E4" s="58"/>
      <c r="F4" s="58"/>
      <c r="G4" s="58"/>
      <c r="H4" s="58"/>
      <c r="I4" s="58"/>
    </row>
    <row r="5" spans="1:10" x14ac:dyDescent="0.25">
      <c r="A5" s="51"/>
      <c r="B5" s="58"/>
      <c r="C5" s="58"/>
      <c r="D5" s="58"/>
      <c r="E5" s="58"/>
      <c r="F5" s="58"/>
      <c r="G5" s="58"/>
      <c r="H5" s="58"/>
      <c r="I5" s="58"/>
    </row>
    <row r="6" spans="1:10" x14ac:dyDescent="0.25">
      <c r="A6" s="51"/>
      <c r="B6" s="59" t="s">
        <v>63</v>
      </c>
      <c r="C6" s="60"/>
      <c r="D6" s="61" t="s">
        <v>60</v>
      </c>
      <c r="E6" s="61"/>
      <c r="F6" s="61"/>
      <c r="G6" s="61"/>
      <c r="H6" s="61"/>
      <c r="I6" s="61"/>
    </row>
    <row r="7" spans="1:10" x14ac:dyDescent="0.25">
      <c r="A7" s="51"/>
      <c r="B7" s="62" t="s">
        <v>63</v>
      </c>
      <c r="C7" s="62"/>
      <c r="D7" s="61" t="s">
        <v>61</v>
      </c>
      <c r="E7" s="61"/>
      <c r="F7" s="61"/>
      <c r="G7" s="61"/>
      <c r="H7" s="61"/>
      <c r="I7" s="61"/>
    </row>
    <row r="8" spans="1:10" x14ac:dyDescent="0.25">
      <c r="A8" s="51"/>
      <c r="B8" s="62" t="s">
        <v>63</v>
      </c>
      <c r="C8" s="62"/>
      <c r="D8" s="61" t="s">
        <v>62</v>
      </c>
      <c r="E8" s="61"/>
      <c r="F8" s="61"/>
      <c r="G8" s="61"/>
      <c r="H8" s="61"/>
      <c r="I8" s="61"/>
    </row>
    <row r="9" spans="1:10" x14ac:dyDescent="0.25">
      <c r="A9" s="51"/>
      <c r="B9" s="61"/>
      <c r="C9" s="61"/>
      <c r="D9" s="61"/>
      <c r="E9" s="61"/>
      <c r="F9" s="61"/>
      <c r="G9" s="61"/>
      <c r="H9" s="61"/>
      <c r="I9" s="61"/>
    </row>
    <row r="10" spans="1:10" ht="15.75" customHeight="1" x14ac:dyDescent="0.25">
      <c r="A10" s="51"/>
      <c r="B10" s="58" t="s">
        <v>88</v>
      </c>
      <c r="C10" s="58"/>
      <c r="D10" s="58"/>
      <c r="E10" s="58"/>
      <c r="F10" s="58"/>
      <c r="G10" s="58"/>
      <c r="H10" s="58"/>
      <c r="I10" s="58"/>
      <c r="J10" s="70"/>
    </row>
    <row r="11" spans="1:10" x14ac:dyDescent="0.25">
      <c r="A11" s="51"/>
      <c r="B11" s="58"/>
      <c r="C11" s="58"/>
      <c r="D11" s="58"/>
      <c r="E11" s="58"/>
      <c r="F11" s="58"/>
      <c r="G11" s="58"/>
      <c r="H11" s="58"/>
      <c r="I11" s="58"/>
    </row>
    <row r="12" spans="1:10" x14ac:dyDescent="0.25">
      <c r="A12" s="51"/>
      <c r="B12" s="63"/>
      <c r="C12" s="61"/>
      <c r="D12" s="66" t="s">
        <v>89</v>
      </c>
      <c r="E12" s="66"/>
      <c r="F12" s="66"/>
      <c r="G12" s="61"/>
      <c r="H12" s="61"/>
      <c r="I12" s="61"/>
    </row>
    <row r="13" spans="1:10" x14ac:dyDescent="0.25">
      <c r="A13" s="51"/>
      <c r="B13" s="59" t="s">
        <v>63</v>
      </c>
      <c r="C13" s="60"/>
      <c r="D13" s="61" t="s">
        <v>65</v>
      </c>
      <c r="E13" s="61"/>
      <c r="F13" s="61"/>
      <c r="G13" s="61"/>
      <c r="H13" s="61"/>
      <c r="I13" s="61"/>
    </row>
    <row r="14" spans="1:10" x14ac:dyDescent="0.25">
      <c r="A14" s="51"/>
      <c r="B14" s="59" t="s">
        <v>63</v>
      </c>
      <c r="C14" s="60"/>
      <c r="D14" s="61" t="s">
        <v>70</v>
      </c>
      <c r="E14" s="61"/>
      <c r="F14" s="61"/>
      <c r="G14" s="61"/>
      <c r="H14" s="61"/>
      <c r="I14" s="61"/>
    </row>
    <row r="15" spans="1:10" x14ac:dyDescent="0.25">
      <c r="A15" s="51"/>
      <c r="B15" s="59" t="s">
        <v>63</v>
      </c>
      <c r="C15" s="60"/>
      <c r="D15" s="61" t="s">
        <v>68</v>
      </c>
      <c r="E15" s="61"/>
      <c r="F15" s="61"/>
      <c r="G15" s="61"/>
      <c r="H15" s="61"/>
      <c r="I15" s="61"/>
    </row>
    <row r="16" spans="1:10" x14ac:dyDescent="0.25">
      <c r="A16" s="51"/>
      <c r="B16" s="59" t="s">
        <v>63</v>
      </c>
      <c r="C16" s="60"/>
      <c r="D16" s="61" t="s">
        <v>69</v>
      </c>
      <c r="E16" s="61"/>
      <c r="F16" s="61"/>
      <c r="G16" s="61"/>
      <c r="H16" s="61"/>
      <c r="I16" s="61"/>
    </row>
    <row r="17" spans="1:9" x14ac:dyDescent="0.25">
      <c r="A17" s="51"/>
      <c r="B17" s="59" t="s">
        <v>63</v>
      </c>
      <c r="C17" s="60"/>
      <c r="D17" s="61" t="s">
        <v>67</v>
      </c>
      <c r="E17" s="61"/>
      <c r="F17" s="61"/>
      <c r="G17" s="61"/>
      <c r="H17" s="61"/>
      <c r="I17" s="61"/>
    </row>
    <row r="18" spans="1:9" x14ac:dyDescent="0.25">
      <c r="A18" s="51"/>
      <c r="B18" s="59" t="s">
        <v>63</v>
      </c>
      <c r="C18" s="60"/>
      <c r="D18" s="61" t="s">
        <v>66</v>
      </c>
      <c r="E18" s="61"/>
      <c r="F18" s="61"/>
      <c r="G18" s="61"/>
      <c r="H18" s="61"/>
      <c r="I18" s="61"/>
    </row>
    <row r="19" spans="1:9" ht="15.75" customHeight="1" x14ac:dyDescent="0.25">
      <c r="A19" s="51"/>
      <c r="B19" s="61"/>
      <c r="C19" s="64"/>
      <c r="D19" s="64"/>
      <c r="E19" s="64"/>
      <c r="F19" s="64"/>
      <c r="G19" s="64"/>
      <c r="H19" s="64"/>
      <c r="I19" s="64"/>
    </row>
    <row r="20" spans="1:9" x14ac:dyDescent="0.25">
      <c r="A20" s="51"/>
      <c r="B20" s="65" t="s">
        <v>84</v>
      </c>
      <c r="C20" s="65"/>
      <c r="D20" s="65"/>
      <c r="E20" s="65"/>
      <c r="F20" s="65"/>
      <c r="G20" s="65"/>
      <c r="H20" s="65"/>
      <c r="I20" s="65"/>
    </row>
    <row r="21" spans="1:9" x14ac:dyDescent="0.25">
      <c r="A21" s="51"/>
      <c r="B21" s="65"/>
      <c r="C21" s="65"/>
      <c r="D21" s="65"/>
      <c r="E21" s="65"/>
      <c r="F21" s="65"/>
      <c r="G21" s="65"/>
      <c r="H21" s="65"/>
      <c r="I21" s="65"/>
    </row>
    <row r="22" spans="1:9" x14ac:dyDescent="0.25">
      <c r="A22" s="51"/>
      <c r="B22" s="65"/>
      <c r="C22" s="65"/>
      <c r="D22" s="65"/>
      <c r="E22" s="65"/>
      <c r="F22" s="65"/>
      <c r="G22" s="65"/>
      <c r="H22" s="65"/>
      <c r="I22" s="65"/>
    </row>
    <row r="23" spans="1:9" x14ac:dyDescent="0.25">
      <c r="A23" s="51"/>
      <c r="B23" s="65"/>
      <c r="C23" s="65"/>
      <c r="D23" s="65"/>
      <c r="E23" s="65"/>
      <c r="F23" s="65"/>
      <c r="G23" s="65"/>
      <c r="H23" s="65"/>
      <c r="I23" s="65"/>
    </row>
  </sheetData>
  <mergeCells count="15">
    <mergeCell ref="B20:I23"/>
    <mergeCell ref="B18:C18"/>
    <mergeCell ref="A1:I1"/>
    <mergeCell ref="B2:I2"/>
    <mergeCell ref="D12:F12"/>
    <mergeCell ref="B10:I11"/>
    <mergeCell ref="B14:C14"/>
    <mergeCell ref="B15:C15"/>
    <mergeCell ref="B16:C16"/>
    <mergeCell ref="B17:C17"/>
    <mergeCell ref="B7:C7"/>
    <mergeCell ref="B8:C8"/>
    <mergeCell ref="B13:C13"/>
    <mergeCell ref="B3:I5"/>
    <mergeCell ref="B6:C6"/>
  </mergeCells>
  <hyperlinks>
    <hyperlink ref="D12" r:id="rId1" xr:uid="{53900304-559B-4F25-8983-2F25FE7166CD}"/>
  </hyperlinks>
  <pageMargins left="0.7" right="0.7" top="0.75" bottom="0.75" header="0.3" footer="0.3"/>
  <pageSetup fitToWidth="0"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A7599-F06E-C24C-BCC7-34F59EBC3698}">
  <dimension ref="A1:AJ66"/>
  <sheetViews>
    <sheetView workbookViewId="0">
      <selection activeCell="G12" sqref="G12"/>
    </sheetView>
  </sheetViews>
  <sheetFormatPr defaultColWidth="11" defaultRowHeight="15.75" x14ac:dyDescent="0.25"/>
  <cols>
    <col min="2" max="2" width="11.5" bestFit="1" customWidth="1"/>
    <col min="3" max="3" width="10.75" bestFit="1" customWidth="1"/>
    <col min="4" max="4" width="10.125" bestFit="1" customWidth="1"/>
    <col min="5" max="5" width="10.5" bestFit="1" customWidth="1"/>
    <col min="7" max="7" width="12.625" customWidth="1"/>
    <col min="8" max="8" width="12.5" bestFit="1" customWidth="1"/>
    <col min="31" max="31" width="12.5" customWidth="1"/>
    <col min="34" max="34" width="13.625" bestFit="1" customWidth="1"/>
    <col min="37" max="38" width="11.625" bestFit="1" customWidth="1"/>
    <col min="39" max="39" width="11.5" customWidth="1"/>
    <col min="42" max="42" width="12.125" bestFit="1" customWidth="1"/>
    <col min="43" max="44" width="13.75" bestFit="1" customWidth="1"/>
    <col min="45" max="46" width="12.125" bestFit="1" customWidth="1"/>
    <col min="47" max="48" width="14.75" bestFit="1" customWidth="1"/>
  </cols>
  <sheetData>
    <row r="1" spans="1:19" ht="31.5" customHeight="1" x14ac:dyDescent="0.25">
      <c r="A1" s="50" t="s">
        <v>86</v>
      </c>
      <c r="B1" s="50"/>
      <c r="C1" s="50"/>
      <c r="D1" s="50"/>
      <c r="E1" s="50"/>
      <c r="F1" s="50"/>
      <c r="G1" s="50"/>
    </row>
    <row r="2" spans="1:19" ht="15.75" customHeight="1" x14ac:dyDescent="0.5">
      <c r="A2" s="50"/>
      <c r="B2" s="50"/>
      <c r="C2" s="50"/>
      <c r="D2" s="50"/>
      <c r="E2" s="50"/>
      <c r="F2" s="50"/>
      <c r="G2" s="50"/>
      <c r="I2" s="48"/>
    </row>
    <row r="3" spans="1:19" ht="15" customHeight="1" x14ac:dyDescent="0.5">
      <c r="A3" s="51"/>
      <c r="B3" s="49" t="s">
        <v>87</v>
      </c>
      <c r="C3" s="49"/>
      <c r="D3" s="49"/>
      <c r="E3" s="49"/>
      <c r="F3" s="49"/>
      <c r="G3" s="49"/>
      <c r="I3" s="48"/>
    </row>
    <row r="4" spans="1:19" x14ac:dyDescent="0.25">
      <c r="A4" s="54" t="s">
        <v>85</v>
      </c>
      <c r="F4" s="56" t="s">
        <v>54</v>
      </c>
      <c r="G4" s="56"/>
      <c r="H4" s="57"/>
      <c r="I4" s="18"/>
      <c r="J4" s="18"/>
      <c r="K4" s="18"/>
      <c r="L4" s="18"/>
      <c r="M4" s="18"/>
      <c r="N4" s="18"/>
      <c r="O4" s="18"/>
      <c r="P4" s="18"/>
      <c r="Q4" s="18"/>
      <c r="R4" s="18"/>
      <c r="S4" s="18"/>
    </row>
    <row r="5" spans="1:19" ht="45" x14ac:dyDescent="0.25">
      <c r="A5" s="19" t="s">
        <v>25</v>
      </c>
      <c r="B5" s="20" t="s">
        <v>1</v>
      </c>
      <c r="C5" s="21" t="s">
        <v>3</v>
      </c>
      <c r="D5" s="21" t="s">
        <v>38</v>
      </c>
      <c r="F5" s="28"/>
      <c r="G5" s="28" t="s">
        <v>76</v>
      </c>
      <c r="H5" s="28" t="s">
        <v>77</v>
      </c>
      <c r="I5" s="28" t="s">
        <v>78</v>
      </c>
      <c r="J5" s="28" t="s">
        <v>79</v>
      </c>
      <c r="K5" s="28" t="s">
        <v>80</v>
      </c>
      <c r="L5" s="28" t="s">
        <v>81</v>
      </c>
      <c r="M5" s="28" t="s">
        <v>71</v>
      </c>
      <c r="N5" s="28" t="s">
        <v>72</v>
      </c>
      <c r="O5" s="28" t="s">
        <v>82</v>
      </c>
      <c r="P5" s="28" t="s">
        <v>73</v>
      </c>
      <c r="Q5" s="28" t="s">
        <v>74</v>
      </c>
      <c r="R5" s="28" t="s">
        <v>75</v>
      </c>
      <c r="S5" s="28" t="s">
        <v>83</v>
      </c>
    </row>
    <row r="6" spans="1:19" x14ac:dyDescent="0.25">
      <c r="A6" s="22">
        <v>43466</v>
      </c>
      <c r="B6" s="46">
        <v>373358</v>
      </c>
      <c r="C6" s="46">
        <v>485</v>
      </c>
      <c r="D6" s="46">
        <v>113600</v>
      </c>
      <c r="F6" s="23" t="s">
        <v>48</v>
      </c>
      <c r="G6" s="45">
        <v>0</v>
      </c>
      <c r="H6" s="45">
        <v>4</v>
      </c>
      <c r="I6" s="45">
        <v>52</v>
      </c>
      <c r="J6" s="45">
        <v>213</v>
      </c>
      <c r="K6" s="45">
        <v>870</v>
      </c>
      <c r="L6" s="45">
        <v>850</v>
      </c>
      <c r="M6" s="46">
        <v>1024</v>
      </c>
      <c r="N6" s="46">
        <v>582</v>
      </c>
      <c r="O6" s="46">
        <v>467</v>
      </c>
      <c r="P6" s="46">
        <v>407</v>
      </c>
      <c r="Q6" s="46">
        <v>117</v>
      </c>
      <c r="R6" s="46">
        <v>2</v>
      </c>
      <c r="S6" s="45">
        <v>4588</v>
      </c>
    </row>
    <row r="7" spans="1:19" x14ac:dyDescent="0.25">
      <c r="A7" s="22">
        <v>43497</v>
      </c>
      <c r="B7" s="46">
        <v>337755</v>
      </c>
      <c r="C7" s="46">
        <v>397</v>
      </c>
      <c r="D7" s="46">
        <v>131100</v>
      </c>
      <c r="F7" s="23" t="s">
        <v>49</v>
      </c>
      <c r="G7" s="45">
        <v>0</v>
      </c>
      <c r="H7" s="45">
        <v>0</v>
      </c>
      <c r="I7" s="45">
        <v>60</v>
      </c>
      <c r="J7" s="45">
        <v>185</v>
      </c>
      <c r="K7" s="45">
        <v>827</v>
      </c>
      <c r="L7" s="45">
        <v>1023</v>
      </c>
      <c r="M7" s="45">
        <v>966</v>
      </c>
      <c r="N7" s="45">
        <v>688</v>
      </c>
      <c r="O7" s="45">
        <v>535</v>
      </c>
      <c r="P7" s="45">
        <v>254</v>
      </c>
      <c r="Q7" s="45">
        <v>143</v>
      </c>
      <c r="R7" s="45">
        <v>37</v>
      </c>
      <c r="S7" s="45">
        <v>4718</v>
      </c>
    </row>
    <row r="8" spans="1:19" x14ac:dyDescent="0.25">
      <c r="A8" s="22">
        <v>43525</v>
      </c>
      <c r="B8" s="46">
        <v>391951</v>
      </c>
      <c r="C8" s="46">
        <v>444</v>
      </c>
      <c r="D8" s="46">
        <v>47300</v>
      </c>
      <c r="F8" s="23" t="s">
        <v>50</v>
      </c>
      <c r="G8" s="45">
        <v>8</v>
      </c>
      <c r="H8" s="45">
        <v>0</v>
      </c>
      <c r="I8" s="45">
        <v>89</v>
      </c>
      <c r="J8" s="45">
        <v>268</v>
      </c>
      <c r="K8" s="45">
        <v>540</v>
      </c>
      <c r="L8" s="45">
        <v>1284</v>
      </c>
      <c r="M8" s="45">
        <v>1345</v>
      </c>
      <c r="N8" s="45">
        <v>753</v>
      </c>
      <c r="O8" s="45">
        <v>492</v>
      </c>
      <c r="P8" s="45">
        <v>460</v>
      </c>
      <c r="Q8" s="45">
        <v>215</v>
      </c>
      <c r="R8" s="45">
        <v>45</v>
      </c>
      <c r="S8" s="45">
        <v>5499</v>
      </c>
    </row>
    <row r="9" spans="1:19" x14ac:dyDescent="0.25">
      <c r="A9" s="22">
        <v>43556</v>
      </c>
      <c r="B9" s="46">
        <v>417594</v>
      </c>
      <c r="C9" s="46">
        <v>474</v>
      </c>
      <c r="D9" s="46">
        <v>24100</v>
      </c>
      <c r="F9" s="23" t="s">
        <v>51</v>
      </c>
      <c r="G9" s="45">
        <v>0</v>
      </c>
      <c r="H9" s="45">
        <v>0</v>
      </c>
      <c r="I9" s="45">
        <v>131</v>
      </c>
      <c r="J9" s="45">
        <v>462</v>
      </c>
      <c r="K9" s="45">
        <v>631</v>
      </c>
      <c r="L9" s="45">
        <v>1120</v>
      </c>
      <c r="M9" s="45">
        <v>835</v>
      </c>
      <c r="N9" s="45">
        <v>822</v>
      </c>
      <c r="O9" s="45">
        <v>640</v>
      </c>
      <c r="P9" s="45">
        <v>375</v>
      </c>
      <c r="Q9" s="45">
        <v>82</v>
      </c>
      <c r="R9" s="45">
        <v>29</v>
      </c>
      <c r="S9" s="45">
        <v>5127</v>
      </c>
    </row>
    <row r="10" spans="1:19" x14ac:dyDescent="0.25">
      <c r="A10" s="22">
        <v>43586</v>
      </c>
      <c r="B10" s="46">
        <v>382635</v>
      </c>
      <c r="C10" s="46">
        <v>873</v>
      </c>
      <c r="D10" s="46">
        <v>26100</v>
      </c>
      <c r="F10" s="23" t="s">
        <v>52</v>
      </c>
      <c r="G10" s="45">
        <v>2</v>
      </c>
      <c r="H10" s="45">
        <v>5</v>
      </c>
      <c r="I10" s="45">
        <v>61</v>
      </c>
      <c r="J10" s="45">
        <v>376</v>
      </c>
      <c r="K10" s="45">
        <v>761</v>
      </c>
      <c r="L10" s="45">
        <v>997</v>
      </c>
      <c r="M10" s="45">
        <v>914</v>
      </c>
      <c r="N10" s="45">
        <v>855</v>
      </c>
      <c r="O10" s="45">
        <v>668</v>
      </c>
      <c r="P10" s="45">
        <v>356</v>
      </c>
      <c r="Q10" s="45">
        <v>174</v>
      </c>
      <c r="R10" s="45">
        <v>54</v>
      </c>
      <c r="S10" s="45">
        <v>5223</v>
      </c>
    </row>
    <row r="11" spans="1:19" x14ac:dyDescent="0.25">
      <c r="A11" s="22">
        <v>43617</v>
      </c>
      <c r="B11" s="46">
        <v>359618</v>
      </c>
      <c r="C11" s="46">
        <v>344</v>
      </c>
      <c r="D11" s="46">
        <v>47200</v>
      </c>
      <c r="F11" s="23" t="s">
        <v>53</v>
      </c>
      <c r="G11" s="45">
        <v>0</v>
      </c>
      <c r="H11" s="45">
        <v>0</v>
      </c>
      <c r="I11" s="45">
        <v>112</v>
      </c>
      <c r="J11" s="45">
        <v>575</v>
      </c>
      <c r="K11" s="45">
        <v>720</v>
      </c>
      <c r="L11" s="45">
        <v>885</v>
      </c>
      <c r="M11" s="45">
        <v>844</v>
      </c>
      <c r="N11" s="45">
        <v>797</v>
      </c>
      <c r="O11" s="45">
        <v>597</v>
      </c>
      <c r="P11" s="45">
        <v>379</v>
      </c>
      <c r="Q11" s="45">
        <v>192</v>
      </c>
      <c r="R11" s="45">
        <v>93</v>
      </c>
      <c r="S11" s="45">
        <v>5194</v>
      </c>
    </row>
    <row r="12" spans="1:19" x14ac:dyDescent="0.25">
      <c r="A12" s="22">
        <v>43647</v>
      </c>
      <c r="B12" s="46">
        <v>366889</v>
      </c>
      <c r="C12" s="46">
        <v>412</v>
      </c>
      <c r="D12" s="46">
        <v>77600</v>
      </c>
      <c r="F12" s="18"/>
      <c r="G12" s="18"/>
      <c r="H12" s="18"/>
      <c r="I12" s="18"/>
      <c r="J12" s="18"/>
      <c r="K12" s="18"/>
      <c r="L12" s="18"/>
      <c r="M12" s="18"/>
      <c r="N12" s="18"/>
      <c r="O12" s="18"/>
      <c r="P12" s="18"/>
      <c r="Q12" s="18"/>
      <c r="R12" s="18"/>
      <c r="S12" s="18"/>
    </row>
    <row r="13" spans="1:19" x14ac:dyDescent="0.25">
      <c r="A13" s="22">
        <v>43678</v>
      </c>
      <c r="B13" s="46">
        <v>382734</v>
      </c>
      <c r="C13" s="47">
        <v>1322.6632860039999</v>
      </c>
      <c r="D13" s="46">
        <v>112700</v>
      </c>
      <c r="F13" s="55" t="s">
        <v>55</v>
      </c>
      <c r="G13" s="55"/>
      <c r="H13" s="18"/>
      <c r="I13" s="18"/>
      <c r="J13" s="18"/>
      <c r="K13" s="18"/>
      <c r="L13" s="18"/>
      <c r="M13" s="18"/>
      <c r="N13" s="18"/>
      <c r="O13" s="18"/>
      <c r="P13" s="18"/>
      <c r="Q13" s="18"/>
      <c r="R13" s="18"/>
      <c r="S13" s="18"/>
    </row>
    <row r="14" spans="1:19" x14ac:dyDescent="0.25">
      <c r="A14" s="22">
        <v>43709</v>
      </c>
      <c r="B14" s="46">
        <v>342828</v>
      </c>
      <c r="C14" s="47">
        <v>427.58620689600002</v>
      </c>
      <c r="D14" s="46">
        <v>100600</v>
      </c>
      <c r="F14" s="28"/>
      <c r="G14" s="28" t="s">
        <v>71</v>
      </c>
      <c r="H14" s="28" t="s">
        <v>72</v>
      </c>
      <c r="I14" s="28" t="s">
        <v>82</v>
      </c>
      <c r="J14" s="28" t="s">
        <v>73</v>
      </c>
      <c r="K14" s="28" t="s">
        <v>74</v>
      </c>
      <c r="L14" s="28" t="s">
        <v>75</v>
      </c>
      <c r="M14" s="28" t="s">
        <v>76</v>
      </c>
      <c r="N14" s="28" t="s">
        <v>77</v>
      </c>
      <c r="O14" s="28" t="s">
        <v>78</v>
      </c>
      <c r="P14" s="28" t="s">
        <v>79</v>
      </c>
      <c r="Q14" s="28" t="s">
        <v>80</v>
      </c>
      <c r="R14" s="28" t="s">
        <v>81</v>
      </c>
      <c r="S14" s="28" t="s">
        <v>83</v>
      </c>
    </row>
    <row r="15" spans="1:19" x14ac:dyDescent="0.25">
      <c r="A15" s="22">
        <v>43739</v>
      </c>
      <c r="B15" s="46">
        <v>393315</v>
      </c>
      <c r="C15" s="47">
        <v>476.89655172400001</v>
      </c>
      <c r="D15" s="46">
        <v>75700</v>
      </c>
      <c r="F15" s="23">
        <v>2015</v>
      </c>
      <c r="G15" s="45">
        <v>0</v>
      </c>
      <c r="H15" s="45">
        <v>0</v>
      </c>
      <c r="I15" s="45">
        <v>0</v>
      </c>
      <c r="J15" s="45">
        <v>0</v>
      </c>
      <c r="K15" s="45">
        <v>35</v>
      </c>
      <c r="L15" s="45">
        <v>338</v>
      </c>
      <c r="M15" s="45">
        <v>369</v>
      </c>
      <c r="N15" s="45">
        <v>394</v>
      </c>
      <c r="O15" s="45">
        <v>115</v>
      </c>
      <c r="P15" s="45">
        <v>29</v>
      </c>
      <c r="Q15" s="45">
        <v>0</v>
      </c>
      <c r="R15" s="45">
        <v>0</v>
      </c>
      <c r="S15" s="45">
        <v>1280</v>
      </c>
    </row>
    <row r="16" spans="1:19" x14ac:dyDescent="0.25">
      <c r="A16" s="22">
        <v>43770</v>
      </c>
      <c r="B16" s="46">
        <v>403041</v>
      </c>
      <c r="C16" s="47">
        <v>433.05064655199999</v>
      </c>
      <c r="D16" s="46">
        <v>55100</v>
      </c>
      <c r="F16" s="23">
        <v>2016</v>
      </c>
      <c r="G16" s="45">
        <v>0</v>
      </c>
      <c r="H16" s="45">
        <v>0</v>
      </c>
      <c r="I16" s="45">
        <v>0</v>
      </c>
      <c r="J16" s="45">
        <v>5</v>
      </c>
      <c r="K16" s="45">
        <v>26</v>
      </c>
      <c r="L16" s="45">
        <v>247</v>
      </c>
      <c r="M16" s="45">
        <v>339</v>
      </c>
      <c r="N16" s="45">
        <v>320</v>
      </c>
      <c r="O16" s="45">
        <v>63</v>
      </c>
      <c r="P16" s="45">
        <v>1</v>
      </c>
      <c r="Q16" s="45">
        <v>0</v>
      </c>
      <c r="R16" s="45">
        <v>0</v>
      </c>
      <c r="S16" s="45">
        <v>1001</v>
      </c>
    </row>
    <row r="17" spans="1:36" x14ac:dyDescent="0.25">
      <c r="A17" s="22">
        <v>43800</v>
      </c>
      <c r="B17" s="46">
        <v>421306</v>
      </c>
      <c r="C17" s="46">
        <v>2029</v>
      </c>
      <c r="D17" s="46">
        <v>45700</v>
      </c>
      <c r="F17" s="23">
        <v>2017</v>
      </c>
      <c r="G17" s="45">
        <v>0</v>
      </c>
      <c r="H17" s="45">
        <v>0</v>
      </c>
      <c r="I17" s="45">
        <v>0</v>
      </c>
      <c r="J17" s="45">
        <v>0</v>
      </c>
      <c r="K17" s="45">
        <v>62</v>
      </c>
      <c r="L17" s="45">
        <v>171</v>
      </c>
      <c r="M17" s="45">
        <v>521</v>
      </c>
      <c r="N17" s="45">
        <v>412</v>
      </c>
      <c r="O17" s="45">
        <v>175</v>
      </c>
      <c r="P17" s="45">
        <v>0</v>
      </c>
      <c r="Q17" s="45">
        <v>0</v>
      </c>
      <c r="R17" s="45">
        <v>0</v>
      </c>
      <c r="S17" s="45">
        <v>1341</v>
      </c>
    </row>
    <row r="18" spans="1:36" x14ac:dyDescent="0.25">
      <c r="A18" s="22">
        <v>43101</v>
      </c>
      <c r="B18" s="46">
        <v>355631</v>
      </c>
      <c r="C18" s="46">
        <v>920</v>
      </c>
      <c r="D18" s="46">
        <v>117600</v>
      </c>
      <c r="F18" s="23">
        <v>2018</v>
      </c>
      <c r="G18" s="45">
        <v>0</v>
      </c>
      <c r="H18" s="45">
        <v>0</v>
      </c>
      <c r="I18" s="45">
        <v>0</v>
      </c>
      <c r="J18" s="45">
        <v>5</v>
      </c>
      <c r="K18" s="45">
        <v>55</v>
      </c>
      <c r="L18" s="45">
        <v>137</v>
      </c>
      <c r="M18" s="45">
        <v>477</v>
      </c>
      <c r="N18" s="45">
        <v>362</v>
      </c>
      <c r="O18" s="45">
        <v>84</v>
      </c>
      <c r="P18" s="45">
        <v>1</v>
      </c>
      <c r="Q18" s="45">
        <v>0</v>
      </c>
      <c r="R18" s="45">
        <v>0</v>
      </c>
      <c r="S18" s="45">
        <v>1121</v>
      </c>
      <c r="U18" s="18"/>
      <c r="V18" s="18"/>
      <c r="W18" s="18"/>
      <c r="X18" s="18"/>
      <c r="Y18" s="18"/>
      <c r="Z18" s="18"/>
      <c r="AA18" s="18"/>
      <c r="AB18" s="18"/>
      <c r="AC18" s="18"/>
      <c r="AD18" s="18"/>
    </row>
    <row r="19" spans="1:36" x14ac:dyDescent="0.25">
      <c r="A19" s="22">
        <v>43132</v>
      </c>
      <c r="B19" s="46">
        <v>363731</v>
      </c>
      <c r="C19" s="46">
        <v>1403</v>
      </c>
      <c r="D19" s="46">
        <v>114500</v>
      </c>
      <c r="F19" s="23">
        <v>2019</v>
      </c>
      <c r="G19" s="45">
        <v>0</v>
      </c>
      <c r="H19" s="45">
        <v>0</v>
      </c>
      <c r="I19" s="45">
        <v>0</v>
      </c>
      <c r="J19" s="45">
        <v>2</v>
      </c>
      <c r="K19" s="45">
        <v>22</v>
      </c>
      <c r="L19" s="45">
        <v>135</v>
      </c>
      <c r="M19" s="45">
        <v>365</v>
      </c>
      <c r="N19" s="45">
        <v>377</v>
      </c>
      <c r="O19" s="45">
        <v>119</v>
      </c>
      <c r="P19" s="45">
        <v>0</v>
      </c>
      <c r="Q19" s="45">
        <v>0</v>
      </c>
      <c r="R19" s="45">
        <v>0</v>
      </c>
      <c r="S19" s="45">
        <v>1020</v>
      </c>
      <c r="U19" s="18"/>
      <c r="V19" s="18"/>
      <c r="W19" s="18"/>
      <c r="X19" s="18"/>
      <c r="Y19" s="18"/>
      <c r="Z19" s="18"/>
      <c r="AA19" s="18"/>
      <c r="AB19" s="18"/>
      <c r="AC19" s="18"/>
      <c r="AD19" s="18"/>
    </row>
    <row r="20" spans="1:36" x14ac:dyDescent="0.25">
      <c r="A20" s="22">
        <v>43160</v>
      </c>
      <c r="B20" s="46">
        <v>394168</v>
      </c>
      <c r="C20" s="46">
        <v>371</v>
      </c>
      <c r="D20" s="46">
        <v>241300</v>
      </c>
      <c r="G20" s="18"/>
      <c r="N20" s="18"/>
      <c r="O20" s="18"/>
      <c r="P20" s="18"/>
      <c r="Q20" s="18"/>
      <c r="R20" s="18"/>
      <c r="S20" s="18"/>
      <c r="U20" s="18"/>
      <c r="V20" s="18"/>
      <c r="W20" s="18"/>
      <c r="X20" s="18"/>
      <c r="Y20" s="18"/>
      <c r="Z20" s="18"/>
      <c r="AA20" s="18"/>
      <c r="AB20" s="18"/>
      <c r="AC20" s="18"/>
      <c r="AD20" s="18"/>
    </row>
    <row r="21" spans="1:36" x14ac:dyDescent="0.25">
      <c r="A21" s="22">
        <v>43191</v>
      </c>
      <c r="B21" s="46">
        <v>369207</v>
      </c>
      <c r="C21" s="46">
        <v>337</v>
      </c>
      <c r="D21" s="46">
        <v>125500</v>
      </c>
      <c r="G21" s="18"/>
      <c r="N21" s="18"/>
      <c r="O21" s="18"/>
      <c r="P21" s="18"/>
      <c r="Q21" s="18"/>
      <c r="R21" s="18"/>
      <c r="S21" s="18"/>
      <c r="U21" s="18"/>
      <c r="V21" s="18"/>
      <c r="W21" s="18"/>
      <c r="X21" s="18"/>
      <c r="Y21" s="18"/>
      <c r="Z21" s="18"/>
      <c r="AA21" s="18"/>
      <c r="AB21" s="18"/>
      <c r="AC21" s="18"/>
      <c r="AD21" s="18"/>
    </row>
    <row r="22" spans="1:36" x14ac:dyDescent="0.25">
      <c r="A22" s="22">
        <v>43221</v>
      </c>
      <c r="B22" s="46">
        <v>437614</v>
      </c>
      <c r="C22" s="46">
        <v>363</v>
      </c>
      <c r="D22" s="46">
        <v>83600</v>
      </c>
      <c r="G22" s="18"/>
      <c r="N22" s="18"/>
      <c r="O22" s="18"/>
      <c r="P22" s="18"/>
      <c r="Q22" s="18"/>
      <c r="R22" s="18"/>
      <c r="S22" s="18"/>
      <c r="U22" s="18"/>
      <c r="V22" s="18"/>
      <c r="W22" s="18"/>
      <c r="X22" s="18"/>
      <c r="Y22" s="18"/>
      <c r="Z22" s="18"/>
      <c r="AA22" s="18"/>
      <c r="AB22" s="18"/>
      <c r="AC22" s="18"/>
      <c r="AD22" s="18"/>
      <c r="AI22" s="2"/>
      <c r="AJ22" s="3"/>
    </row>
    <row r="23" spans="1:36" x14ac:dyDescent="0.25">
      <c r="A23" s="22">
        <v>43252</v>
      </c>
      <c r="B23" s="46">
        <v>421010</v>
      </c>
      <c r="C23" s="46">
        <v>395</v>
      </c>
      <c r="D23" s="46">
        <v>70200</v>
      </c>
      <c r="G23" s="18"/>
      <c r="N23" s="18"/>
      <c r="O23" s="18"/>
      <c r="P23" s="18"/>
      <c r="Q23" s="18"/>
      <c r="R23" s="18"/>
      <c r="S23" s="18"/>
      <c r="U23" s="18"/>
      <c r="V23" s="18"/>
      <c r="W23" s="18"/>
      <c r="X23" s="18"/>
      <c r="Y23" s="18"/>
      <c r="Z23" s="18"/>
      <c r="AA23" s="18"/>
      <c r="AB23" s="18"/>
      <c r="AC23" s="18"/>
      <c r="AD23" s="18"/>
      <c r="AI23" s="2"/>
      <c r="AJ23" s="3"/>
    </row>
    <row r="24" spans="1:36" x14ac:dyDescent="0.25">
      <c r="A24" s="22">
        <v>43282</v>
      </c>
      <c r="B24" s="46">
        <v>401175</v>
      </c>
      <c r="C24" s="46">
        <v>371</v>
      </c>
      <c r="D24" s="46">
        <v>63400</v>
      </c>
      <c r="G24" s="18"/>
      <c r="N24" s="18"/>
      <c r="O24" s="18"/>
      <c r="P24" s="18"/>
      <c r="Q24" s="18"/>
      <c r="R24" s="18"/>
      <c r="S24" s="18"/>
      <c r="U24" s="18"/>
      <c r="V24" s="18"/>
      <c r="W24" s="18"/>
      <c r="X24" s="18"/>
      <c r="Y24" s="18"/>
      <c r="Z24" s="18"/>
      <c r="AA24" s="18"/>
      <c r="AB24" s="18"/>
      <c r="AC24" s="18"/>
      <c r="AD24" s="18"/>
      <c r="AI24" s="2"/>
      <c r="AJ24" s="1"/>
    </row>
    <row r="25" spans="1:36" x14ac:dyDescent="0.25">
      <c r="A25" s="22">
        <v>43313</v>
      </c>
      <c r="B25" s="46">
        <v>377721</v>
      </c>
      <c r="C25" s="46">
        <v>372</v>
      </c>
      <c r="D25" s="46">
        <v>90100</v>
      </c>
      <c r="G25" s="18"/>
      <c r="N25" s="18"/>
      <c r="O25" s="18"/>
      <c r="P25" s="18"/>
      <c r="Q25" s="18"/>
      <c r="R25" s="18"/>
      <c r="S25" s="18"/>
      <c r="U25" s="18"/>
      <c r="V25" s="18"/>
      <c r="W25" s="18"/>
      <c r="X25" s="18"/>
      <c r="Y25" s="18"/>
      <c r="Z25" s="18"/>
      <c r="AA25" s="18"/>
      <c r="AB25" s="18"/>
      <c r="AC25" s="18"/>
      <c r="AD25" s="18"/>
      <c r="AI25" s="2"/>
      <c r="AJ25" s="1"/>
    </row>
    <row r="26" spans="1:36" x14ac:dyDescent="0.25">
      <c r="A26" s="22">
        <v>43344</v>
      </c>
      <c r="B26" s="46">
        <v>376343</v>
      </c>
      <c r="C26" s="46">
        <v>883</v>
      </c>
      <c r="D26" s="46">
        <v>171000</v>
      </c>
      <c r="G26" s="18"/>
      <c r="N26" s="18"/>
      <c r="O26" s="18"/>
      <c r="P26" s="18"/>
      <c r="Q26" s="18"/>
      <c r="R26" s="18"/>
      <c r="S26" s="18"/>
      <c r="U26" s="18"/>
      <c r="V26" s="18"/>
      <c r="W26" s="18"/>
      <c r="X26" s="18"/>
      <c r="Y26" s="18"/>
      <c r="Z26" s="18"/>
      <c r="AA26" s="18"/>
      <c r="AB26" s="18"/>
      <c r="AC26" s="18"/>
      <c r="AD26" s="18"/>
      <c r="AI26" s="2"/>
      <c r="AJ26" s="1"/>
    </row>
    <row r="27" spans="1:36" x14ac:dyDescent="0.25">
      <c r="A27" s="22">
        <v>43374</v>
      </c>
      <c r="B27" s="46">
        <v>386994</v>
      </c>
      <c r="C27" s="46">
        <v>413</v>
      </c>
      <c r="D27" s="46">
        <v>200800</v>
      </c>
      <c r="G27" s="18"/>
      <c r="N27" s="18"/>
      <c r="O27" s="18"/>
      <c r="P27" s="18"/>
      <c r="Q27" s="18"/>
      <c r="R27" s="18"/>
      <c r="S27" s="18"/>
      <c r="U27" s="18"/>
      <c r="V27" s="18"/>
      <c r="W27" s="18"/>
      <c r="X27" s="18"/>
      <c r="Y27" s="18"/>
      <c r="Z27" s="18"/>
      <c r="AA27" s="18"/>
      <c r="AB27" s="18"/>
      <c r="AC27" s="18"/>
      <c r="AD27" s="18"/>
      <c r="AJ27" s="1"/>
    </row>
    <row r="28" spans="1:36" x14ac:dyDescent="0.25">
      <c r="A28" s="22">
        <v>43405</v>
      </c>
      <c r="B28" s="46">
        <v>382556</v>
      </c>
      <c r="C28" s="46">
        <v>350</v>
      </c>
      <c r="D28" s="46">
        <v>126400</v>
      </c>
      <c r="G28" s="18"/>
      <c r="N28" s="18"/>
      <c r="O28" s="18"/>
      <c r="P28" s="18"/>
      <c r="Q28" s="18"/>
      <c r="R28" s="18"/>
      <c r="S28" s="18"/>
      <c r="U28" s="18"/>
      <c r="V28" s="18"/>
      <c r="W28" s="18"/>
      <c r="X28" s="18"/>
      <c r="Y28" s="18"/>
      <c r="Z28" s="18"/>
      <c r="AA28" s="18"/>
      <c r="AB28" s="18"/>
      <c r="AC28" s="18"/>
      <c r="AD28" s="18"/>
      <c r="AJ28" s="1"/>
    </row>
    <row r="29" spans="1:36" x14ac:dyDescent="0.25">
      <c r="A29" s="22">
        <v>43435</v>
      </c>
      <c r="B29" s="46">
        <v>415529</v>
      </c>
      <c r="C29" s="46">
        <v>374</v>
      </c>
      <c r="D29" s="46">
        <v>72600</v>
      </c>
      <c r="G29" s="18"/>
      <c r="N29" s="18"/>
      <c r="O29" s="18"/>
      <c r="P29" s="18"/>
      <c r="Q29" s="18"/>
      <c r="R29" s="18"/>
      <c r="S29" s="18"/>
      <c r="U29" s="18"/>
      <c r="V29" s="18"/>
      <c r="W29" s="18"/>
      <c r="X29" s="18"/>
      <c r="Y29" s="18"/>
      <c r="Z29" s="18"/>
      <c r="AA29" s="18"/>
      <c r="AB29" s="18"/>
      <c r="AC29" s="18"/>
      <c r="AD29" s="18"/>
      <c r="AG29" s="1"/>
    </row>
    <row r="30" spans="1:36" x14ac:dyDescent="0.25">
      <c r="A30" s="22">
        <v>42736</v>
      </c>
      <c r="B30" s="46">
        <v>417746</v>
      </c>
      <c r="C30" s="46">
        <v>431</v>
      </c>
      <c r="D30" s="46">
        <v>47600</v>
      </c>
      <c r="G30" s="18"/>
      <c r="N30" s="18"/>
      <c r="O30" s="18"/>
      <c r="P30" s="18"/>
      <c r="Q30" s="18"/>
      <c r="R30" s="18"/>
      <c r="S30" s="18"/>
      <c r="AG30" s="1"/>
    </row>
    <row r="31" spans="1:36" x14ac:dyDescent="0.25">
      <c r="A31" s="22">
        <v>42767</v>
      </c>
      <c r="B31" s="46">
        <v>408538</v>
      </c>
      <c r="C31" s="46">
        <v>559</v>
      </c>
      <c r="D31" s="46">
        <v>48200</v>
      </c>
      <c r="G31" s="18"/>
      <c r="H31" s="18"/>
      <c r="I31" s="18"/>
      <c r="J31" s="18"/>
      <c r="K31" s="18"/>
      <c r="L31" s="18"/>
      <c r="M31" s="18"/>
      <c r="N31" s="18"/>
      <c r="O31" s="18"/>
      <c r="P31" s="18"/>
      <c r="Q31" s="18"/>
      <c r="R31" s="18"/>
      <c r="S31" s="18"/>
      <c r="AG31" s="1"/>
    </row>
    <row r="32" spans="1:36" x14ac:dyDescent="0.25">
      <c r="A32" s="22">
        <v>42795</v>
      </c>
      <c r="B32" s="46">
        <v>384184</v>
      </c>
      <c r="C32" s="46">
        <v>727</v>
      </c>
      <c r="D32" s="46">
        <v>59200</v>
      </c>
      <c r="G32" s="18"/>
      <c r="H32" s="18"/>
      <c r="I32" s="18"/>
      <c r="J32" s="18"/>
      <c r="K32" s="18"/>
      <c r="L32" s="18"/>
      <c r="M32" s="18"/>
      <c r="N32" s="18"/>
      <c r="O32" s="1"/>
      <c r="AG32" s="1"/>
    </row>
    <row r="33" spans="1:33" x14ac:dyDescent="0.25">
      <c r="A33" s="22">
        <v>42826</v>
      </c>
      <c r="B33" s="46">
        <v>383419</v>
      </c>
      <c r="C33" s="46">
        <v>438</v>
      </c>
      <c r="D33" s="46">
        <v>160200</v>
      </c>
      <c r="H33" s="18"/>
      <c r="I33" s="18"/>
      <c r="J33" s="18"/>
      <c r="K33" s="18"/>
      <c r="L33" s="18"/>
      <c r="M33" s="18"/>
      <c r="N33" s="18"/>
      <c r="O33" s="1"/>
      <c r="AG33" s="1"/>
    </row>
    <row r="34" spans="1:33" x14ac:dyDescent="0.25">
      <c r="A34" s="22">
        <v>42856</v>
      </c>
      <c r="B34" s="46">
        <v>447412</v>
      </c>
      <c r="C34" s="46">
        <v>351</v>
      </c>
      <c r="D34" s="46">
        <v>241900</v>
      </c>
      <c r="H34" s="18"/>
      <c r="I34" s="18"/>
      <c r="J34" s="18"/>
      <c r="K34" s="18"/>
      <c r="L34" s="18"/>
      <c r="M34" s="18"/>
      <c r="N34" s="18"/>
      <c r="O34" s="1"/>
      <c r="AG34" s="1"/>
    </row>
    <row r="35" spans="1:33" x14ac:dyDescent="0.25">
      <c r="A35" s="22">
        <v>42887</v>
      </c>
      <c r="B35" s="46">
        <v>426088</v>
      </c>
      <c r="C35" s="46">
        <v>354</v>
      </c>
      <c r="D35" s="46">
        <v>141700</v>
      </c>
      <c r="G35" s="18"/>
      <c r="H35" s="18"/>
      <c r="I35" s="18"/>
      <c r="J35" s="18"/>
      <c r="K35" s="18"/>
      <c r="L35" s="18"/>
      <c r="M35" s="18"/>
      <c r="N35" s="18"/>
      <c r="O35" s="1"/>
      <c r="AG35" s="1"/>
    </row>
    <row r="36" spans="1:33" x14ac:dyDescent="0.25">
      <c r="A36" s="22">
        <v>42917</v>
      </c>
      <c r="B36" s="46">
        <v>498675</v>
      </c>
      <c r="C36" s="46">
        <v>412</v>
      </c>
      <c r="D36" s="46">
        <v>114600</v>
      </c>
      <c r="G36" s="18"/>
      <c r="H36" s="18"/>
      <c r="I36" s="18"/>
      <c r="J36" s="18"/>
      <c r="K36" s="18"/>
      <c r="L36" s="18"/>
      <c r="M36" s="18"/>
      <c r="N36" s="18"/>
      <c r="O36" s="1"/>
    </row>
    <row r="37" spans="1:33" x14ac:dyDescent="0.25">
      <c r="A37" s="22">
        <v>42948</v>
      </c>
      <c r="B37" s="46">
        <v>469440</v>
      </c>
      <c r="C37" s="46">
        <v>385</v>
      </c>
      <c r="D37" s="46">
        <v>82300</v>
      </c>
      <c r="G37" s="18"/>
      <c r="H37" s="18"/>
      <c r="I37" s="18"/>
      <c r="J37" s="18"/>
      <c r="K37" s="18"/>
      <c r="L37" s="18"/>
      <c r="M37" s="18"/>
      <c r="N37" s="18"/>
      <c r="O37" s="1"/>
    </row>
    <row r="38" spans="1:33" x14ac:dyDescent="0.25">
      <c r="A38" s="22">
        <v>42979</v>
      </c>
      <c r="B38" s="46">
        <v>459079</v>
      </c>
      <c r="C38" s="46">
        <v>358</v>
      </c>
      <c r="D38" s="46">
        <v>45600</v>
      </c>
      <c r="G38" s="18"/>
      <c r="H38" s="18"/>
      <c r="I38" s="18"/>
      <c r="J38" s="18"/>
      <c r="K38" s="18"/>
      <c r="L38" s="18"/>
      <c r="M38" s="18"/>
      <c r="N38" s="18"/>
      <c r="O38" s="1"/>
    </row>
    <row r="39" spans="1:33" x14ac:dyDescent="0.25">
      <c r="A39" s="22">
        <v>43009</v>
      </c>
      <c r="B39" s="46">
        <v>400853</v>
      </c>
      <c r="C39" s="46">
        <v>383</v>
      </c>
      <c r="D39" s="46">
        <v>96000</v>
      </c>
      <c r="G39" s="18"/>
      <c r="H39" s="18"/>
      <c r="I39" s="18"/>
      <c r="J39" s="18"/>
      <c r="K39" s="18"/>
      <c r="L39" s="18"/>
      <c r="M39" s="18"/>
      <c r="N39" s="18"/>
      <c r="O39" s="1"/>
    </row>
    <row r="40" spans="1:33" x14ac:dyDescent="0.25">
      <c r="A40" s="22">
        <v>43040</v>
      </c>
      <c r="B40" s="46">
        <v>406026</v>
      </c>
      <c r="C40" s="46">
        <v>441</v>
      </c>
      <c r="D40" s="46">
        <v>203000</v>
      </c>
      <c r="G40" s="18"/>
      <c r="H40" s="18"/>
      <c r="I40" s="18"/>
      <c r="J40" s="18"/>
      <c r="K40" s="18"/>
      <c r="L40" s="18"/>
      <c r="M40" s="18"/>
      <c r="N40" s="18"/>
      <c r="O40" s="1"/>
    </row>
    <row r="41" spans="1:33" x14ac:dyDescent="0.25">
      <c r="A41" s="22">
        <v>43070</v>
      </c>
      <c r="B41" s="46">
        <v>376343</v>
      </c>
      <c r="C41" s="46">
        <v>883</v>
      </c>
      <c r="D41" s="46">
        <v>171000</v>
      </c>
      <c r="E41" s="18"/>
      <c r="F41" s="18"/>
      <c r="G41" s="18"/>
      <c r="H41" s="18"/>
      <c r="I41" s="18"/>
      <c r="J41" s="18"/>
      <c r="K41" s="18"/>
      <c r="L41" s="18"/>
      <c r="M41" s="18"/>
      <c r="N41" s="18"/>
      <c r="O41" s="18"/>
    </row>
    <row r="42" spans="1:33" x14ac:dyDescent="0.25">
      <c r="A42" s="22">
        <v>42370</v>
      </c>
      <c r="B42" s="46">
        <v>386994</v>
      </c>
      <c r="C42" s="46">
        <v>413</v>
      </c>
      <c r="D42" s="46">
        <v>200800</v>
      </c>
      <c r="G42" s="18"/>
      <c r="H42" s="18"/>
      <c r="I42" s="18"/>
      <c r="J42" s="18"/>
      <c r="K42" s="18"/>
      <c r="L42" s="18"/>
      <c r="M42" s="18"/>
      <c r="N42" s="18"/>
      <c r="O42" s="18"/>
    </row>
    <row r="43" spans="1:33" x14ac:dyDescent="0.25">
      <c r="A43" s="22">
        <v>42401</v>
      </c>
      <c r="B43" s="46">
        <v>382556</v>
      </c>
      <c r="C43" s="46">
        <v>350</v>
      </c>
      <c r="D43" s="46">
        <v>126400</v>
      </c>
      <c r="G43" s="18"/>
      <c r="H43" s="18"/>
      <c r="I43" s="18"/>
      <c r="J43" s="18"/>
      <c r="K43" s="18"/>
      <c r="L43" s="18"/>
      <c r="M43" s="18"/>
      <c r="N43" s="18"/>
      <c r="O43" s="1"/>
    </row>
    <row r="44" spans="1:33" x14ac:dyDescent="0.25">
      <c r="A44" s="22">
        <v>42430</v>
      </c>
      <c r="B44" s="46">
        <v>415529</v>
      </c>
      <c r="C44" s="46">
        <v>374</v>
      </c>
      <c r="D44" s="46">
        <v>72600</v>
      </c>
      <c r="G44" s="18"/>
      <c r="H44" s="18"/>
      <c r="I44" s="18"/>
      <c r="J44" s="18"/>
      <c r="K44" s="18"/>
      <c r="L44" s="18"/>
      <c r="M44" s="18"/>
      <c r="N44" s="18"/>
      <c r="O44" s="1"/>
    </row>
    <row r="45" spans="1:33" x14ac:dyDescent="0.25">
      <c r="A45" s="22">
        <v>42461</v>
      </c>
      <c r="B45" s="46">
        <v>417746</v>
      </c>
      <c r="C45" s="46">
        <v>431</v>
      </c>
      <c r="D45" s="46">
        <v>47600</v>
      </c>
      <c r="G45" s="18"/>
      <c r="H45" s="18"/>
      <c r="I45" s="18"/>
      <c r="J45" s="18"/>
      <c r="K45" s="18"/>
      <c r="L45" s="18"/>
      <c r="M45" s="18"/>
      <c r="N45" s="18"/>
      <c r="O45" s="1"/>
    </row>
    <row r="46" spans="1:33" x14ac:dyDescent="0.25">
      <c r="A46" s="22">
        <v>42491</v>
      </c>
      <c r="B46" s="46">
        <v>432438</v>
      </c>
      <c r="C46" s="46">
        <v>532</v>
      </c>
      <c r="D46" s="46">
        <v>21000</v>
      </c>
      <c r="G46" s="18"/>
      <c r="H46" s="18"/>
      <c r="I46" s="18"/>
      <c r="J46" s="18"/>
      <c r="K46" s="18"/>
      <c r="L46" s="18"/>
      <c r="M46" s="18"/>
      <c r="N46" s="18"/>
      <c r="O46" s="1"/>
      <c r="U46" s="18"/>
      <c r="V46" s="18"/>
      <c r="W46" s="18"/>
      <c r="X46" s="18"/>
      <c r="Y46" s="18"/>
      <c r="Z46" s="18"/>
      <c r="AA46" s="18"/>
      <c r="AB46" s="18"/>
      <c r="AC46" s="18"/>
      <c r="AD46" s="18"/>
    </row>
    <row r="47" spans="1:33" x14ac:dyDescent="0.25">
      <c r="A47" s="22">
        <v>42522</v>
      </c>
      <c r="B47" s="46">
        <v>499304</v>
      </c>
      <c r="C47" s="46">
        <v>440</v>
      </c>
      <c r="D47" s="46">
        <v>3800</v>
      </c>
      <c r="G47" s="18"/>
      <c r="H47" s="18"/>
      <c r="I47" s="18"/>
      <c r="J47" s="18"/>
      <c r="K47" s="18"/>
      <c r="L47" s="18"/>
      <c r="M47" s="18"/>
      <c r="N47" s="18"/>
      <c r="O47" s="1"/>
    </row>
    <row r="48" spans="1:33" x14ac:dyDescent="0.25">
      <c r="A48" s="22">
        <v>42552</v>
      </c>
      <c r="B48" s="46">
        <v>463610</v>
      </c>
      <c r="C48" s="46">
        <v>348</v>
      </c>
      <c r="D48" s="46">
        <v>700</v>
      </c>
      <c r="G48" s="18"/>
      <c r="H48" s="18"/>
      <c r="I48" s="18"/>
      <c r="J48" s="18"/>
      <c r="K48" s="18"/>
      <c r="L48" s="18"/>
      <c r="M48" s="18"/>
      <c r="N48" s="18"/>
      <c r="O48" s="18"/>
      <c r="P48" s="18"/>
      <c r="Q48" s="18"/>
      <c r="R48" s="18"/>
      <c r="S48" s="18"/>
    </row>
    <row r="49" spans="1:4" x14ac:dyDescent="0.25">
      <c r="A49" s="22">
        <v>42583</v>
      </c>
      <c r="B49" s="46">
        <v>483759</v>
      </c>
      <c r="C49" s="46">
        <v>342</v>
      </c>
      <c r="D49" s="46">
        <v>2900</v>
      </c>
    </row>
    <row r="50" spans="1:4" x14ac:dyDescent="0.25">
      <c r="A50" s="22">
        <v>42614</v>
      </c>
      <c r="B50" s="46">
        <v>426846</v>
      </c>
      <c r="C50" s="46">
        <v>354</v>
      </c>
      <c r="D50" s="46">
        <v>17200</v>
      </c>
    </row>
    <row r="51" spans="1:4" x14ac:dyDescent="0.25">
      <c r="A51" s="22">
        <v>42644</v>
      </c>
      <c r="B51" s="46">
        <v>408538</v>
      </c>
      <c r="C51" s="46">
        <v>559</v>
      </c>
      <c r="D51" s="46">
        <v>48200</v>
      </c>
    </row>
    <row r="52" spans="1:4" x14ac:dyDescent="0.25">
      <c r="A52" s="22">
        <v>42675</v>
      </c>
      <c r="B52" s="46">
        <v>384184</v>
      </c>
      <c r="C52" s="46">
        <v>727</v>
      </c>
      <c r="D52" s="46">
        <v>59200</v>
      </c>
    </row>
    <row r="53" spans="1:4" x14ac:dyDescent="0.25">
      <c r="A53" s="22">
        <v>42705</v>
      </c>
      <c r="B53" s="46">
        <v>383419</v>
      </c>
      <c r="C53" s="46">
        <v>438</v>
      </c>
      <c r="D53" s="46">
        <v>160200</v>
      </c>
    </row>
    <row r="54" spans="1:4" x14ac:dyDescent="0.25">
      <c r="A54" s="22">
        <v>42005</v>
      </c>
      <c r="B54" s="46">
        <v>447412</v>
      </c>
      <c r="C54" s="46">
        <v>351</v>
      </c>
      <c r="D54" s="46">
        <v>241900</v>
      </c>
    </row>
    <row r="55" spans="1:4" x14ac:dyDescent="0.25">
      <c r="A55" s="22">
        <v>42036</v>
      </c>
      <c r="B55" s="46">
        <v>426088</v>
      </c>
      <c r="C55" s="46">
        <v>354</v>
      </c>
      <c r="D55" s="46">
        <v>141700</v>
      </c>
    </row>
    <row r="56" spans="1:4" x14ac:dyDescent="0.25">
      <c r="A56" s="22">
        <v>42064</v>
      </c>
      <c r="B56" s="46">
        <v>498675</v>
      </c>
      <c r="C56" s="46">
        <v>412</v>
      </c>
      <c r="D56" s="46">
        <v>114600</v>
      </c>
    </row>
    <row r="57" spans="1:4" x14ac:dyDescent="0.25">
      <c r="A57" s="22">
        <v>42095</v>
      </c>
      <c r="B57" s="46">
        <v>469440</v>
      </c>
      <c r="C57" s="46">
        <v>385</v>
      </c>
      <c r="D57" s="46">
        <v>82300</v>
      </c>
    </row>
    <row r="58" spans="1:4" x14ac:dyDescent="0.25">
      <c r="A58" s="22">
        <v>42125</v>
      </c>
      <c r="B58" s="46">
        <v>495148</v>
      </c>
      <c r="C58" s="46">
        <v>372</v>
      </c>
      <c r="D58" s="46">
        <v>48800</v>
      </c>
    </row>
    <row r="59" spans="1:4" x14ac:dyDescent="0.25">
      <c r="A59" s="22">
        <v>42156</v>
      </c>
      <c r="B59" s="46">
        <v>520688</v>
      </c>
      <c r="C59" s="46">
        <v>369</v>
      </c>
      <c r="D59" s="46">
        <v>18300</v>
      </c>
    </row>
    <row r="60" spans="1:4" x14ac:dyDescent="0.25">
      <c r="A60" s="22">
        <v>42186</v>
      </c>
      <c r="B60" s="46">
        <v>514063</v>
      </c>
      <c r="C60" s="46">
        <v>361</v>
      </c>
      <c r="D60" s="46">
        <v>15600</v>
      </c>
    </row>
    <row r="61" spans="1:4" x14ac:dyDescent="0.25">
      <c r="A61" s="22">
        <v>42217</v>
      </c>
      <c r="B61" s="46">
        <v>492031</v>
      </c>
      <c r="C61" s="46">
        <v>352</v>
      </c>
      <c r="D61" s="46">
        <v>17800</v>
      </c>
    </row>
    <row r="62" spans="1:4" x14ac:dyDescent="0.25">
      <c r="A62" s="22">
        <v>42248</v>
      </c>
      <c r="B62" s="46">
        <v>465218</v>
      </c>
      <c r="C62" s="46">
        <v>339</v>
      </c>
      <c r="D62" s="46">
        <v>35900</v>
      </c>
    </row>
    <row r="63" spans="1:4" x14ac:dyDescent="0.25">
      <c r="A63" s="22">
        <v>42278</v>
      </c>
      <c r="B63" s="46">
        <v>459079</v>
      </c>
      <c r="C63" s="46">
        <v>358</v>
      </c>
      <c r="D63" s="46">
        <v>45600</v>
      </c>
    </row>
    <row r="64" spans="1:4" x14ac:dyDescent="0.25">
      <c r="A64" s="22">
        <v>42309</v>
      </c>
      <c r="B64" s="46">
        <v>400853</v>
      </c>
      <c r="C64" s="46">
        <v>383</v>
      </c>
      <c r="D64" s="46">
        <v>96000</v>
      </c>
    </row>
    <row r="65" spans="1:4" x14ac:dyDescent="0.25">
      <c r="A65" s="22">
        <v>42339</v>
      </c>
      <c r="B65" s="46">
        <v>406026</v>
      </c>
      <c r="C65" s="46">
        <v>441</v>
      </c>
      <c r="D65" s="46">
        <v>203000</v>
      </c>
    </row>
    <row r="66" spans="1:4" x14ac:dyDescent="0.25">
      <c r="A66" s="51"/>
    </row>
  </sheetData>
  <mergeCells count="3">
    <mergeCell ref="F13:G13"/>
    <mergeCell ref="A1:G2"/>
    <mergeCell ref="B3:G3"/>
  </mergeCells>
  <phoneticPr fontId="9" type="noConversion"/>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3CF26-F496-094A-BEBD-022238269F1F}">
  <dimension ref="A1"/>
  <sheetViews>
    <sheetView zoomScale="85" zoomScaleNormal="85" workbookViewId="0">
      <selection activeCell="O1" sqref="O1"/>
    </sheetView>
  </sheetViews>
  <sheetFormatPr defaultColWidth="11" defaultRowHeight="15.75" x14ac:dyDescent="0.25"/>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1572-FAFB-41BA-BCF7-FEE674DB8CA0}">
  <dimension ref="C3:AE48"/>
  <sheetViews>
    <sheetView zoomScale="70" zoomScaleNormal="70" workbookViewId="0">
      <selection activeCell="Q12" sqref="Q12"/>
    </sheetView>
  </sheetViews>
  <sheetFormatPr defaultRowHeight="15.75" x14ac:dyDescent="0.25"/>
  <cols>
    <col min="3" max="3" width="23.875" customWidth="1"/>
    <col min="4" max="4" width="19.875" customWidth="1"/>
    <col min="5" max="17" width="21.5" customWidth="1"/>
    <col min="18" max="18" width="35.5" bestFit="1" customWidth="1"/>
    <col min="19" max="19" width="20.625" bestFit="1" customWidth="1"/>
    <col min="20" max="20" width="10" bestFit="1" customWidth="1"/>
    <col min="21" max="21" width="24.375" customWidth="1"/>
    <col min="22" max="22" width="8" bestFit="1" customWidth="1"/>
    <col min="23" max="23" width="13" bestFit="1" customWidth="1"/>
    <col min="24" max="24" width="8.375" bestFit="1" customWidth="1"/>
    <col min="25" max="25" width="10" bestFit="1" customWidth="1"/>
    <col min="26" max="27" width="8.375" bestFit="1" customWidth="1"/>
    <col min="28" max="28" width="10.75" bestFit="1" customWidth="1"/>
    <col min="29" max="29" width="12.75" bestFit="1" customWidth="1"/>
    <col min="30" max="30" width="9.875" customWidth="1"/>
    <col min="31" max="31" width="9" customWidth="1"/>
  </cols>
  <sheetData>
    <row r="3" spans="3:31" x14ac:dyDescent="0.25">
      <c r="C3" t="s">
        <v>34</v>
      </c>
      <c r="U3" t="s">
        <v>35</v>
      </c>
      <c r="W3" s="1"/>
    </row>
    <row r="4" spans="3:31" x14ac:dyDescent="0.25">
      <c r="C4" s="11" t="s">
        <v>30</v>
      </c>
      <c r="D4" s="16" t="s">
        <v>13</v>
      </c>
      <c r="E4" s="16" t="s">
        <v>14</v>
      </c>
      <c r="F4" s="7" t="s">
        <v>16</v>
      </c>
      <c r="G4" s="7" t="s">
        <v>15</v>
      </c>
      <c r="H4" s="7" t="s">
        <v>47</v>
      </c>
      <c r="I4" s="7" t="s">
        <v>44</v>
      </c>
      <c r="J4" s="8" t="s">
        <v>17</v>
      </c>
      <c r="K4" s="8" t="s">
        <v>18</v>
      </c>
      <c r="L4" s="7" t="s">
        <v>19</v>
      </c>
      <c r="M4" s="7" t="s">
        <v>20</v>
      </c>
      <c r="N4" s="7" t="s">
        <v>45</v>
      </c>
      <c r="O4" s="7" t="s">
        <v>46</v>
      </c>
      <c r="P4" s="5" t="s">
        <v>10</v>
      </c>
      <c r="Q4" s="9" t="s">
        <v>11</v>
      </c>
      <c r="R4" s="5" t="s">
        <v>12</v>
      </c>
      <c r="U4" s="5" t="s">
        <v>33</v>
      </c>
      <c r="V4" s="12" t="s">
        <v>31</v>
      </c>
      <c r="W4" s="5" t="s">
        <v>32</v>
      </c>
      <c r="X4" s="15" t="s">
        <v>36</v>
      </c>
    </row>
    <row r="5" spans="3:31" x14ac:dyDescent="0.25">
      <c r="C5" s="11">
        <v>2015</v>
      </c>
      <c r="D5" s="4">
        <f>SUMIF('Calculated Values'!$I$14:$I$38,C5,'Calculated Values'!$K$14:$K$38)</f>
        <v>179300</v>
      </c>
      <c r="E5" s="4">
        <f>SUMIF('Calculated Values'!$X$14:$X$48,C5,'Calculated Values'!$Z$14:$Z$48)</f>
        <v>268400</v>
      </c>
      <c r="F5" s="4">
        <f>SUMIF('Calculated Values'!$I$14:$I$38,$C5,'Calculated Values'!$J$14:$J$38)</f>
        <v>8486148.9759999998</v>
      </c>
      <c r="G5" s="4">
        <f>SUMIF('Calculated Values'!$X$14:$X$48,C5,'Calculated Values'!$Y$14:$Y$48)</f>
        <v>10603039.075999999</v>
      </c>
      <c r="H5" s="4">
        <f>SUMIF('Calculated Values'!$I$14:$I$38,C5,'Calculated Values'!$L$14:$L$38)</f>
        <v>74031.099999999991</v>
      </c>
      <c r="I5" s="4">
        <f>SUMIF('Calculated Values'!$X$14:$X$48,C5,'Calculated Values'!$AA$14:$AA$48)</f>
        <v>502098.02499999997</v>
      </c>
      <c r="J5" s="4">
        <f>SUMIF('Calculated Values'!$I$14:$I$38,$C5,'Calculated Values'!$O$14:$O$38)</f>
        <v>230872.11910645015</v>
      </c>
      <c r="K5" s="4">
        <f>SUMIF('Calculated Values'!$X$14:$X$48,C5,'Calculated Values'!$AD$14:$AD$48)</f>
        <v>368315.41433063726</v>
      </c>
      <c r="L5" s="4">
        <f>SUMIF('Calculated Values'!$X$14:$X$48,$C5,'Calculated Values'!$AC$14:$AC$48)</f>
        <v>9631681.1649504919</v>
      </c>
      <c r="M5" s="4">
        <f>SUMIF('Calculated Values'!$I$14:$I$38,C5,'Calculated Values'!$N$14:$N$38)</f>
        <v>7425153.2546618925</v>
      </c>
      <c r="N5" s="4">
        <f>SUMIF('Calculated Values'!$I$14:$I$38,C5,'Calculated Values'!$P$14:$P$38)</f>
        <v>188383.24406050501</v>
      </c>
      <c r="O5" s="4">
        <f>SUMIF('Calculated Values'!$X$14:$X$48,C5,'Calculated Values'!$AE$14:$AE$48)</f>
        <v>414433.08170096006</v>
      </c>
      <c r="P5" s="4">
        <f>SUM(D5:I5)</f>
        <v>20113017.177000001</v>
      </c>
      <c r="Q5" s="4">
        <f>SUM(J5:O5)</f>
        <v>18258838.278810937</v>
      </c>
      <c r="R5" s="10">
        <f>P5-Q5</f>
        <v>1854178.8981890641</v>
      </c>
      <c r="U5" s="5" t="s">
        <v>26</v>
      </c>
      <c r="V5" s="13" cm="1">
        <f t="array" ref="V5:W5">LINEST('Calculated Values'!J14:J38,'Calculated Values'!G14:G38,1,0)</f>
        <v>287.10815507650176</v>
      </c>
      <c r="W5" s="14">
        <v>1413196.1905322378</v>
      </c>
      <c r="X5" s="15" t="s">
        <v>37</v>
      </c>
    </row>
    <row r="6" spans="3:31" x14ac:dyDescent="0.25">
      <c r="C6" s="11">
        <v>2016</v>
      </c>
      <c r="D6" s="4">
        <f>SUMIF('Calculated Values'!$I$14:$I$38,C6,'Calculated Values'!$K$14:$K$38)</f>
        <v>212500</v>
      </c>
      <c r="E6" s="4">
        <f>SUMIF('Calculated Values'!$X$14:$X$48,C6,'Calculated Values'!$Z$14:$Z$48)</f>
        <v>329200</v>
      </c>
      <c r="F6" s="4">
        <f>SUMIF('Calculated Values'!$I$14:$I$38,$C6,'Calculated Values'!$J$14:$J$38)</f>
        <v>7604075.324</v>
      </c>
      <c r="G6" s="4">
        <f>SUMIF('Calculated Values'!$X$14:$X$48,C6,'Calculated Values'!$Y$14:$Y$48)</f>
        <v>9481831.9920000006</v>
      </c>
      <c r="H6" s="4">
        <f>SUMIF('Calculated Values'!$I$14:$I$38,C6,'Calculated Values'!$L$14:$L$38)</f>
        <v>79078.674999999988</v>
      </c>
      <c r="I6" s="4">
        <f>SUMIF('Calculated Values'!$X$14:$X$48,C6,'Calculated Values'!$AA$14:$AA$48)</f>
        <v>388066.24999999994</v>
      </c>
      <c r="J6" s="4">
        <f>SUMIF('Calculated Values'!$I$14:$I$38,$C6,'Calculated Values'!$O$14:$O$38)</f>
        <v>230984.33160276007</v>
      </c>
      <c r="K6" s="4">
        <f>SUMIF('Calculated Values'!$X$14:$X$48,C6,'Calculated Values'!$AD$14:$AD$48)</f>
        <v>368749.39782667439</v>
      </c>
      <c r="L6" s="4">
        <f>SUMIF('Calculated Values'!$X$14:$X$48,$C6,'Calculated Values'!$AC$14:$AC$48)</f>
        <v>9629673.2174652927</v>
      </c>
      <c r="M6" s="4">
        <f>SUMIF('Calculated Values'!$I$14:$I$38,C6,'Calculated Values'!$N$14:$N$38)</f>
        <v>7450992.9886187771</v>
      </c>
      <c r="N6" s="4">
        <f>SUMIF('Calculated Values'!$I$14:$I$38,C6,'Calculated Values'!$P$14:$P$38)</f>
        <v>184442.19420456464</v>
      </c>
      <c r="O6" s="4">
        <f>SUMIF('Calculated Values'!$X$14:$X$48,C6,'Calculated Values'!$AE$14:$AE$48)</f>
        <v>415139.33406081772</v>
      </c>
      <c r="P6" s="4">
        <f>SUM(D6:I6)</f>
        <v>18094752.241</v>
      </c>
      <c r="Q6" s="4">
        <f>SUM(J6:O6)</f>
        <v>18279981.463778887</v>
      </c>
      <c r="R6" s="10">
        <f>P6-Q6</f>
        <v>-185229.22277888656</v>
      </c>
      <c r="U6" s="5" t="s">
        <v>27</v>
      </c>
      <c r="V6" s="13" cm="1">
        <f t="array" ref="V6:W6">LINEST('Calculated Values'!Y14:Y48,'Calculated Values'!W14:W48,1,0)</f>
        <v>-100.39737426003342</v>
      </c>
      <c r="W6" s="5">
        <v>1440710.7585335062</v>
      </c>
      <c r="X6" s="15" t="s">
        <v>37</v>
      </c>
    </row>
    <row r="7" spans="3:31" x14ac:dyDescent="0.25">
      <c r="C7" s="11">
        <v>2017</v>
      </c>
      <c r="D7" s="4">
        <f>SUMIF('Calculated Values'!$I$14:$I$38,C7,'Calculated Values'!$K$14:$K$38)</f>
        <v>186000</v>
      </c>
      <c r="E7" s="4">
        <f>SUMIF('Calculated Values'!$X$14:$X$48,C7,'Calculated Values'!$Z$14:$Z$48)</f>
        <v>386200</v>
      </c>
      <c r="F7" s="4">
        <f>SUMIF('Calculated Values'!$I$14:$I$38,$C7,'Calculated Values'!$J$14:$J$38)</f>
        <v>7849967.9279999994</v>
      </c>
      <c r="G7" s="4">
        <f>SUMIF('Calculated Values'!$X$14:$X$48,C7,'Calculated Values'!$Y$14:$Y$48)</f>
        <v>9475495.9079999998</v>
      </c>
      <c r="H7" s="4">
        <f>SUMIF('Calculated Values'!$I$14:$I$38,C7,'Calculated Values'!$L$14:$L$38)</f>
        <v>339815.77499999997</v>
      </c>
      <c r="I7" s="4">
        <f>SUMIF('Calculated Values'!$X$14:$X$48,C7,'Calculated Values'!$AA$14:$AA$48)</f>
        <v>426167.3</v>
      </c>
      <c r="J7" s="4">
        <f>SUMIF('Calculated Values'!$I$14:$I$38,$C7,'Calculated Values'!$O$14:$O$38)</f>
        <v>230984.33160276007</v>
      </c>
      <c r="K7" s="4">
        <f>SUMIF('Calculated Values'!$X$14:$X$48,C7,'Calculated Values'!$AD$14:$AD$48)</f>
        <v>384546.39708242449</v>
      </c>
      <c r="L7" s="4">
        <f>SUMIF('Calculated Values'!$X$14:$X$48,$C7,'Calculated Values'!$AC$14:$AC$48)</f>
        <v>9556583.9290039875</v>
      </c>
      <c r="M7" s="4">
        <f>SUMIF('Calculated Values'!$I$14:$I$38,C7,'Calculated Values'!$N$14:$N$38)</f>
        <v>7450992.9886187771</v>
      </c>
      <c r="N7" s="4">
        <f>SUMIF('Calculated Values'!$I$14:$I$38,C7,'Calculated Values'!$P$14:$P$38)</f>
        <v>184442.19420456464</v>
      </c>
      <c r="O7" s="4">
        <f>SUMIF('Calculated Values'!$X$14:$X$48,C7,'Calculated Values'!$AE$14:$AE$48)</f>
        <v>440846.91995963448</v>
      </c>
      <c r="P7" s="4">
        <f>SUM(D7:I7)</f>
        <v>18663646.910999998</v>
      </c>
      <c r="Q7" s="4">
        <f>SUM(J7:O7)</f>
        <v>18248396.760472149</v>
      </c>
      <c r="R7" s="10">
        <f>P7-Q7</f>
        <v>415250.15052784979</v>
      </c>
      <c r="U7" s="5" t="s">
        <v>29</v>
      </c>
      <c r="V7" s="13">
        <f t="array" ref="V7:W7">LINEST('Calculated Values'!K14:K38,'Calculated Values'!G14:G38,1,0)</f>
        <v>1.2468055145545431</v>
      </c>
      <c r="W7" s="5">
        <v>45862.47308154848</v>
      </c>
      <c r="X7" s="15" t="s">
        <v>37</v>
      </c>
    </row>
    <row r="8" spans="3:31" x14ac:dyDescent="0.25">
      <c r="C8" s="11">
        <v>2018</v>
      </c>
      <c r="D8" s="4">
        <f>SUMIF('Calculated Values'!$I$14:$I$38,C8,'Calculated Values'!$K$14:$K$38)</f>
        <v>238400</v>
      </c>
      <c r="E8" s="4">
        <f>SUMIF('Calculated Values'!$X$14:$X$48,C8,'Calculated Values'!$Z$14:$Z$48)</f>
        <v>416800</v>
      </c>
      <c r="F8" s="4">
        <f>SUMIF('Calculated Values'!$I$14:$I$38,$C8,'Calculated Values'!$J$14:$J$38)</f>
        <v>6871300.5559999989</v>
      </c>
      <c r="G8" s="4">
        <f>SUMIF('Calculated Values'!$X$14:$X$48,C8,'Calculated Values'!$Y$14:$Y$48)</f>
        <v>9102588.1919999998</v>
      </c>
      <c r="H8" s="4">
        <f>SUMIF('Calculated Values'!$I$14:$I$38,C8,'Calculated Values'!$L$14:$L$38)</f>
        <v>259597.32499999995</v>
      </c>
      <c r="I8" s="4">
        <f>SUMIF('Calculated Values'!$X$14:$X$48,C8,'Calculated Values'!$AA$14:$AA$48)</f>
        <v>542044.42499999993</v>
      </c>
      <c r="J8" s="4">
        <f>SUMIF('Calculated Values'!$I$14:$I$38,$C8,'Calculated Values'!$O$14:$O$38)</f>
        <v>230702.55355647072</v>
      </c>
      <c r="K8" s="4">
        <f>SUMIF('Calculated Values'!$X$14:$X$48,C8,'Calculated Values'!$AD$14:$AD$48)</f>
        <v>374629.87419797695</v>
      </c>
      <c r="L8" s="4">
        <f>SUMIF('Calculated Values'!$X$14:$X$48,$C8,'Calculated Values'!$AC$14:$AC$48)</f>
        <v>9602465.5290408228</v>
      </c>
      <c r="M8" s="4">
        <f>SUMIF('Calculated Values'!$I$14:$I$38,C8,'Calculated Values'!$N$14:$N$38)</f>
        <v>7386106.5455714893</v>
      </c>
      <c r="N8" s="4">
        <f>SUMIF('Calculated Values'!$I$14:$I$38,C8,'Calculated Values'!$P$14:$P$38)</f>
        <v>194338.60828725935</v>
      </c>
      <c r="O8" s="4">
        <f>SUMIF('Calculated Values'!$X$14:$X$48,C8,'Calculated Values'!$AE$14:$AE$48)</f>
        <v>424709.05353688827</v>
      </c>
      <c r="P8" s="4">
        <f>SUM(D8:I8)</f>
        <v>17430730.498</v>
      </c>
      <c r="Q8" s="4">
        <f>SUM(J8:O8)</f>
        <v>18212952.164190907</v>
      </c>
      <c r="R8" s="10">
        <f>P8-Q8</f>
        <v>-782221.66619090736</v>
      </c>
      <c r="U8" s="5" t="s">
        <v>28</v>
      </c>
      <c r="V8" s="13" cm="1">
        <f t="array" ref="V8:W8">LINEST('Calculated Values'!Z14:Z48,'Calculated Values'!W14:W48,1,0)</f>
        <v>21.699174801854618</v>
      </c>
      <c r="W8" s="5">
        <v>38620.520014323381</v>
      </c>
      <c r="X8" s="15" t="s">
        <v>37</v>
      </c>
    </row>
    <row r="9" spans="3:31" x14ac:dyDescent="0.25">
      <c r="C9" s="11">
        <v>2019</v>
      </c>
      <c r="D9" s="4">
        <f>SUMIF('Calculated Values'!$I$14:$I$38,C9,'Calculated Values'!$K$14:$K$38)</f>
        <v>337924.94929000002</v>
      </c>
      <c r="E9" s="4">
        <f>SUMIF('Calculated Values'!$X$14:$X$48,C9,'Calculated Values'!$Z$14:$Z$48)</f>
        <v>473894.7198276</v>
      </c>
      <c r="F9" s="4">
        <f>SUMIF('Calculated Values'!$I$14:$I$38,$C9,'Calculated Values'!$J$14:$J$38)</f>
        <v>6260010.0479999995</v>
      </c>
      <c r="G9" s="4">
        <f>SUMIF('Calculated Values'!$X$14:$X$48,C9,'Calculated Values'!$Y$14:$Y$48)</f>
        <v>9343147.8399999999</v>
      </c>
      <c r="H9" s="4">
        <f>SUMIF('Calculated Values'!$I$14:$I$38,C9,'Calculated Values'!$L$14:$L$38)</f>
        <v>197669.55</v>
      </c>
      <c r="I9" s="4">
        <f>SUMIF('Calculated Values'!$X$14:$X$48,C9,'Calculated Values'!$AA$14:$AA$48)</f>
        <v>267358.64999999997</v>
      </c>
      <c r="J9" s="4">
        <f>SUMIF('Calculated Values'!$I$14:$I$38,$C9,'Calculated Values'!$O$14:$O$38)</f>
        <v>230581.61342155893</v>
      </c>
      <c r="K9" s="4">
        <f>SUMIF('Calculated Values'!$X$14:$X$48,C9,'Calculated Values'!$AD$14:$AD$48)</f>
        <v>378253.63638988673</v>
      </c>
      <c r="L9" s="4">
        <f>SUMIF('Calculated Values'!$X$14:$X$48,$C9,'Calculated Values'!$AC$14:$AC$48)</f>
        <v>9585699.1675393973</v>
      </c>
      <c r="M9" s="4">
        <f>SUMIF('Calculated Values'!$I$14:$I$38,C9,'Calculated Values'!$N$14:$N$38)</f>
        <v>7358257.0545290671</v>
      </c>
      <c r="N9" s="4">
        <f>SUMIF('Calculated Values'!$I$14:$I$38,C9,'Calculated Values'!$P$14:$P$38)</f>
        <v>198586.18424310617</v>
      </c>
      <c r="O9" s="4">
        <f>SUMIF('Calculated Values'!$X$14:$X$48,C9,'Calculated Values'!$AE$14:$AE$48)</f>
        <v>430606.2607416992</v>
      </c>
      <c r="P9" s="4">
        <f>SUM(D9:I9)</f>
        <v>16880005.757117599</v>
      </c>
      <c r="Q9" s="4">
        <f>SUM(J9:O9)</f>
        <v>18181983.916864716</v>
      </c>
      <c r="R9" s="10">
        <f>P9-Q9</f>
        <v>-1301978.1597471163</v>
      </c>
      <c r="U9" s="5" t="s">
        <v>40</v>
      </c>
      <c r="V9" s="17">
        <f t="array" ref="V9:W9">LINEST('Calculated Values'!L14:L38,'Calculated Values'!G14:G38,,0)</f>
        <v>-43.789442843781906</v>
      </c>
      <c r="W9" s="5">
        <v>48632.767411615234</v>
      </c>
      <c r="X9" s="15" t="s">
        <v>37</v>
      </c>
    </row>
    <row r="10" spans="3:31" x14ac:dyDescent="0.25">
      <c r="E10" s="1"/>
      <c r="U10" s="5" t="s">
        <v>41</v>
      </c>
      <c r="V10" s="17">
        <f t="array" ref="V10:W10">LINEST('Calculated Values'!AA14:AA48,'Calculated Values'!W14:W48)</f>
        <v>35.312617992880249</v>
      </c>
      <c r="W10" s="5">
        <v>36428.087351872251</v>
      </c>
      <c r="X10" s="15" t="s">
        <v>37</v>
      </c>
    </row>
    <row r="12" spans="3:31" x14ac:dyDescent="0.25">
      <c r="C12" s="18" t="s">
        <v>57</v>
      </c>
      <c r="D12" s="18"/>
      <c r="E12" s="18"/>
      <c r="F12" s="18"/>
      <c r="G12" s="18"/>
      <c r="H12" s="18"/>
      <c r="I12" s="27"/>
      <c r="R12" s="18" t="s">
        <v>56</v>
      </c>
      <c r="S12" s="18"/>
      <c r="T12" s="18"/>
      <c r="U12" s="18"/>
      <c r="V12" s="18"/>
      <c r="W12" s="18"/>
      <c r="X12" s="27"/>
    </row>
    <row r="13" spans="3:31" ht="63" x14ac:dyDescent="0.25">
      <c r="C13" s="37" t="s">
        <v>25</v>
      </c>
      <c r="D13" s="38" t="s">
        <v>1</v>
      </c>
      <c r="E13" s="39" t="s">
        <v>3</v>
      </c>
      <c r="F13" s="39" t="s">
        <v>38</v>
      </c>
      <c r="G13" s="40" t="s">
        <v>23</v>
      </c>
      <c r="H13" s="40" t="s">
        <v>24</v>
      </c>
      <c r="I13" s="40" t="s">
        <v>21</v>
      </c>
      <c r="J13" s="41" t="s">
        <v>2</v>
      </c>
      <c r="K13" s="41" t="s">
        <v>4</v>
      </c>
      <c r="L13" s="42" t="s">
        <v>39</v>
      </c>
      <c r="M13" s="40" t="s">
        <v>22</v>
      </c>
      <c r="N13" s="37" t="s">
        <v>8</v>
      </c>
      <c r="O13" s="37" t="s">
        <v>9</v>
      </c>
      <c r="P13" s="37" t="s">
        <v>42</v>
      </c>
      <c r="R13" s="37" t="s">
        <v>25</v>
      </c>
      <c r="S13" s="38" t="s">
        <v>1</v>
      </c>
      <c r="T13" s="39" t="s">
        <v>3</v>
      </c>
      <c r="U13" s="39" t="s">
        <v>38</v>
      </c>
      <c r="V13" s="40" t="s">
        <v>23</v>
      </c>
      <c r="W13" s="43" t="s">
        <v>24</v>
      </c>
      <c r="X13" s="40" t="s">
        <v>0</v>
      </c>
      <c r="Y13" s="41" t="s">
        <v>2</v>
      </c>
      <c r="Z13" s="41" t="s">
        <v>4</v>
      </c>
      <c r="AA13" s="42" t="s">
        <v>39</v>
      </c>
      <c r="AB13" s="44" t="s">
        <v>5</v>
      </c>
      <c r="AC13" s="37" t="s">
        <v>6</v>
      </c>
      <c r="AD13" s="37" t="s">
        <v>7</v>
      </c>
      <c r="AE13" s="37" t="s">
        <v>43</v>
      </c>
    </row>
    <row r="14" spans="3:31" x14ac:dyDescent="0.25">
      <c r="C14" s="31">
        <v>43586</v>
      </c>
      <c r="D14" s="28">
        <f>'Data Entry'!B10</f>
        <v>382635</v>
      </c>
      <c r="E14" s="28">
        <f>'Data Entry'!C10</f>
        <v>873</v>
      </c>
      <c r="F14" s="28">
        <f>'Data Entry'!D10</f>
        <v>26100</v>
      </c>
      <c r="G14" s="23" cm="1">
        <f t="array" ref="G14:G18">TRANSPOSE('Data Entry'!K19:O19)</f>
        <v>22</v>
      </c>
      <c r="H14" s="24" cm="1">
        <f t="array" ref="H14:H15">TRANSPOSE('Data Entry'!Q10:R10)</f>
        <v>174</v>
      </c>
      <c r="I14" s="28">
        <f>YEAR('Calculated Values'!C14)</f>
        <v>2019</v>
      </c>
      <c r="J14" s="34">
        <f>'Calculated Values'!D14*3.412</f>
        <v>1305550.6199999999</v>
      </c>
      <c r="K14" s="34">
        <f>'Calculated Values'!E14*100</f>
        <v>87300</v>
      </c>
      <c r="L14" s="34">
        <f>'Calculated Values'!F14*0.54275</f>
        <v>14165.775</v>
      </c>
      <c r="M14" s="34">
        <f t="shared" ref="M14:M38" si="0">J14+K14</f>
        <v>1392850.6199999999</v>
      </c>
      <c r="N14" s="6">
        <f>'Calculated Values'!$V$5*'Calculated Values'!G14+'Calculated Values'!$W$5</f>
        <v>1419512.5699439207</v>
      </c>
      <c r="O14" s="6">
        <f>'Calculated Values'!$V$7*'Calculated Values'!G14+'Calculated Values'!$W$7</f>
        <v>45889.902802868681</v>
      </c>
      <c r="P14" s="29">
        <f>'Calculated Values'!$V$9*'Calculated Values'!G14+'Calculated Values'!$W$9</f>
        <v>47669.399669052029</v>
      </c>
      <c r="R14" s="31">
        <v>43466</v>
      </c>
      <c r="S14" s="32">
        <f>'Data Entry'!B6</f>
        <v>373358</v>
      </c>
      <c r="T14" s="32">
        <f>'Data Entry'!C6</f>
        <v>485</v>
      </c>
      <c r="U14" s="32">
        <f>'Data Entry'!D6</f>
        <v>113600</v>
      </c>
      <c r="V14" s="33" cm="1">
        <f t="array" ref="V14:V17">TRANSPOSE('Data Entry'!G19:J19)</f>
        <v>0</v>
      </c>
      <c r="W14" s="33" cm="1">
        <f t="array" ref="W14:W17">TRANSPOSE('Data Entry'!M10:P10)</f>
        <v>914</v>
      </c>
      <c r="X14" s="32">
        <f>YEAR('Calculated Values'!R14)</f>
        <v>2019</v>
      </c>
      <c r="Y14" s="34">
        <f>'Calculated Values'!S14*3.412</f>
        <v>1273897.496</v>
      </c>
      <c r="Z14" s="34">
        <f>'Calculated Values'!T14*100</f>
        <v>48500</v>
      </c>
      <c r="AA14" s="34">
        <f>'Calculated Values'!U14*0.54275</f>
        <v>61656.399999999994</v>
      </c>
      <c r="AB14" s="35">
        <f t="shared" ref="AB14:AB48" si="1">Y14+Z14</f>
        <v>1322397.496</v>
      </c>
      <c r="AC14" s="30">
        <f>'Calculated Values'!$V$6*'Calculated Values'!W14+'Calculated Values'!$W$6</f>
        <v>1348947.5584598356</v>
      </c>
      <c r="AD14" s="30">
        <f>'Calculated Values'!$V$8*'Calculated Values'!W14+'Calculated Values'!$W$8</f>
        <v>58453.565783218502</v>
      </c>
      <c r="AE14" s="36">
        <f>'Calculated Values'!$V$10*'Calculated Values'!W14+'Calculated Values'!$W$10</f>
        <v>68703.820197364796</v>
      </c>
    </row>
    <row r="15" spans="3:31" x14ac:dyDescent="0.25">
      <c r="C15" s="31">
        <v>43617</v>
      </c>
      <c r="D15" s="28">
        <f>'Data Entry'!B11</f>
        <v>359618</v>
      </c>
      <c r="E15" s="28">
        <f>'Data Entry'!C11</f>
        <v>344</v>
      </c>
      <c r="F15" s="28">
        <f>'Data Entry'!D11</f>
        <v>47200</v>
      </c>
      <c r="G15" s="25">
        <v>135</v>
      </c>
      <c r="H15" s="26">
        <v>54</v>
      </c>
      <c r="I15" s="28">
        <f>YEAR('Calculated Values'!C15)</f>
        <v>2019</v>
      </c>
      <c r="J15" s="34">
        <f>'Calculated Values'!D15*3.412</f>
        <v>1227016.6159999999</v>
      </c>
      <c r="K15" s="34">
        <f>'Calculated Values'!E15*100</f>
        <v>34400</v>
      </c>
      <c r="L15" s="34">
        <f>'Calculated Values'!F15*0.54275</f>
        <v>25617.8</v>
      </c>
      <c r="M15" s="34">
        <f t="shared" si="0"/>
        <v>1261416.6159999999</v>
      </c>
      <c r="N15" s="6">
        <f>'Calculated Values'!$V$5*'Calculated Values'!G15+'Calculated Values'!$W$5</f>
        <v>1451955.7914675656</v>
      </c>
      <c r="O15" s="6">
        <f>'Calculated Values'!$V$7*'Calculated Values'!G15+'Calculated Values'!$W$7</f>
        <v>46030.791826013345</v>
      </c>
      <c r="P15" s="29">
        <f>'Calculated Values'!$V$9*'Calculated Values'!G15+'Calculated Values'!$W$9</f>
        <v>42721.192627704673</v>
      </c>
      <c r="R15" s="31">
        <v>43497</v>
      </c>
      <c r="S15" s="32">
        <f>'Data Entry'!B7</f>
        <v>337755</v>
      </c>
      <c r="T15" s="32">
        <f>'Data Entry'!C7</f>
        <v>397</v>
      </c>
      <c r="U15" s="32">
        <f>'Data Entry'!D7</f>
        <v>131100</v>
      </c>
      <c r="V15" s="33">
        <v>0</v>
      </c>
      <c r="W15" s="33">
        <v>855</v>
      </c>
      <c r="X15" s="32">
        <f>YEAR('Calculated Values'!R15)</f>
        <v>2019</v>
      </c>
      <c r="Y15" s="34">
        <f>'Calculated Values'!S15*3.412</f>
        <v>1152420.06</v>
      </c>
      <c r="Z15" s="34">
        <f>'Calculated Values'!T15*100</f>
        <v>39700</v>
      </c>
      <c r="AA15" s="34">
        <f>'Calculated Values'!U15*0.54275</f>
        <v>71154.524999999994</v>
      </c>
      <c r="AB15" s="35">
        <f t="shared" si="1"/>
        <v>1192120.06</v>
      </c>
      <c r="AC15" s="30">
        <f>'Calculated Values'!$V$6*'Calculated Values'!W15+'Calculated Values'!$W$6</f>
        <v>1354871.0035411776</v>
      </c>
      <c r="AD15" s="30">
        <f>'Calculated Values'!$V$8*'Calculated Values'!W15+'Calculated Values'!$W$8</f>
        <v>57173.314469909077</v>
      </c>
      <c r="AE15" s="36">
        <f>'Calculated Values'!$V$10*'Calculated Values'!W15+'Calculated Values'!$W$10</f>
        <v>66620.375735784866</v>
      </c>
    </row>
    <row r="16" spans="3:31" x14ac:dyDescent="0.25">
      <c r="C16" s="31">
        <v>43647</v>
      </c>
      <c r="D16" s="28">
        <f>'Data Entry'!B12</f>
        <v>366889</v>
      </c>
      <c r="E16" s="28">
        <f>'Data Entry'!C12</f>
        <v>412</v>
      </c>
      <c r="F16" s="28">
        <f>'Data Entry'!D12</f>
        <v>77600</v>
      </c>
      <c r="G16" s="25">
        <v>365</v>
      </c>
      <c r="H16" s="26" cm="1">
        <f t="array" ref="H16:H18">TRANSPOSE('Data Entry'!G11:I11)</f>
        <v>0</v>
      </c>
      <c r="I16" s="28">
        <f>YEAR('Calculated Values'!C16)</f>
        <v>2019</v>
      </c>
      <c r="J16" s="34">
        <f>'Calculated Values'!D16*3.412</f>
        <v>1251825.2679999999</v>
      </c>
      <c r="K16" s="34">
        <f>'Calculated Values'!E16*100</f>
        <v>41200</v>
      </c>
      <c r="L16" s="34">
        <f>'Calculated Values'!F16*0.54275</f>
        <v>42117.399999999994</v>
      </c>
      <c r="M16" s="34">
        <f t="shared" si="0"/>
        <v>1293025.2679999999</v>
      </c>
      <c r="N16" s="6">
        <f>'Calculated Values'!$V$5*'Calculated Values'!G16+'Calculated Values'!$W$5</f>
        <v>1517990.6671351609</v>
      </c>
      <c r="O16" s="6">
        <f>'Calculated Values'!$V$7*'Calculated Values'!G16+'Calculated Values'!$W$7</f>
        <v>46317.557094360891</v>
      </c>
      <c r="P16" s="29">
        <f>'Calculated Values'!$V$9*'Calculated Values'!G16+'Calculated Values'!$W$9</f>
        <v>32649.620773634837</v>
      </c>
      <c r="R16" s="31">
        <v>43525</v>
      </c>
      <c r="S16" s="32">
        <f>'Data Entry'!B8</f>
        <v>391951</v>
      </c>
      <c r="T16" s="32">
        <f>'Data Entry'!C8</f>
        <v>444</v>
      </c>
      <c r="U16" s="32">
        <f>'Data Entry'!D8</f>
        <v>47300</v>
      </c>
      <c r="V16" s="33">
        <v>0</v>
      </c>
      <c r="W16" s="33">
        <v>668</v>
      </c>
      <c r="X16" s="32">
        <f>YEAR('Calculated Values'!R16)</f>
        <v>2019</v>
      </c>
      <c r="Y16" s="34">
        <f>'Calculated Values'!S16*3.412</f>
        <v>1337336.8119999999</v>
      </c>
      <c r="Z16" s="34">
        <f>'Calculated Values'!T16*100</f>
        <v>44400</v>
      </c>
      <c r="AA16" s="34">
        <f>'Calculated Values'!U16*0.54275</f>
        <v>25672.074999999997</v>
      </c>
      <c r="AB16" s="35">
        <f t="shared" si="1"/>
        <v>1381736.8119999999</v>
      </c>
      <c r="AC16" s="30">
        <f>'Calculated Values'!$V$6*'Calculated Values'!W16+'Calculated Values'!$W$6</f>
        <v>1373645.3125278039</v>
      </c>
      <c r="AD16" s="30">
        <f>'Calculated Values'!$V$8*'Calculated Values'!W16+'Calculated Values'!$W$8</f>
        <v>53115.568781962269</v>
      </c>
      <c r="AE16" s="36">
        <f>'Calculated Values'!$V$10*'Calculated Values'!W16+'Calculated Values'!$W$10</f>
        <v>60016.91617111626</v>
      </c>
    </row>
    <row r="17" spans="3:31" x14ac:dyDescent="0.25">
      <c r="C17" s="31">
        <v>43678</v>
      </c>
      <c r="D17" s="28">
        <f>'Data Entry'!B13</f>
        <v>382734</v>
      </c>
      <c r="E17" s="29">
        <f>'Data Entry'!C13</f>
        <v>1322.6632860039999</v>
      </c>
      <c r="F17" s="28">
        <f>'Data Entry'!D13</f>
        <v>112700</v>
      </c>
      <c r="G17" s="25">
        <v>377</v>
      </c>
      <c r="H17" s="26">
        <v>0</v>
      </c>
      <c r="I17" s="28">
        <f>YEAR('Calculated Values'!C17)</f>
        <v>2019</v>
      </c>
      <c r="J17" s="34">
        <f>'Calculated Values'!D17*3.412</f>
        <v>1305888.4080000001</v>
      </c>
      <c r="K17" s="34">
        <f>'Calculated Values'!E17*100</f>
        <v>132266.32860039998</v>
      </c>
      <c r="L17" s="34">
        <f>'Calculated Values'!F17*0.54275</f>
        <v>61167.924999999996</v>
      </c>
      <c r="M17" s="34">
        <f t="shared" si="0"/>
        <v>1438154.7366003999</v>
      </c>
      <c r="N17" s="6">
        <f>'Calculated Values'!$V$5*'Calculated Values'!G17+'Calculated Values'!$W$5</f>
        <v>1521435.964996079</v>
      </c>
      <c r="O17" s="6">
        <f>'Calculated Values'!$V$7*'Calculated Values'!G17+'Calculated Values'!$W$7</f>
        <v>46332.518760535546</v>
      </c>
      <c r="P17" s="29">
        <f>'Calculated Values'!$V$9*'Calculated Values'!G17+'Calculated Values'!$W$9</f>
        <v>32124.147459509455</v>
      </c>
      <c r="R17" s="31">
        <v>43556</v>
      </c>
      <c r="S17" s="32">
        <f>'Data Entry'!B9</f>
        <v>417594</v>
      </c>
      <c r="T17" s="32">
        <f>'Data Entry'!C9</f>
        <v>474</v>
      </c>
      <c r="U17" s="32">
        <f>'Data Entry'!D9</f>
        <v>24100</v>
      </c>
      <c r="V17" s="33">
        <v>2</v>
      </c>
      <c r="W17" s="33">
        <v>356</v>
      </c>
      <c r="X17" s="32">
        <f>YEAR('Calculated Values'!R17)</f>
        <v>2019</v>
      </c>
      <c r="Y17" s="34">
        <f>'Calculated Values'!S17*3.412</f>
        <v>1424830.7279999999</v>
      </c>
      <c r="Z17" s="34">
        <f>'Calculated Values'!T17*100</f>
        <v>47400</v>
      </c>
      <c r="AA17" s="34">
        <f>'Calculated Values'!U17*0.54275</f>
        <v>13080.275</v>
      </c>
      <c r="AB17" s="35">
        <f t="shared" si="1"/>
        <v>1472230.7279999999</v>
      </c>
      <c r="AC17" s="30">
        <f>'Calculated Values'!$V$6*'Calculated Values'!W17+'Calculated Values'!$W$6</f>
        <v>1404969.2932969343</v>
      </c>
      <c r="AD17" s="30">
        <f>'Calculated Values'!$V$8*'Calculated Values'!W17+'Calculated Values'!$W$8</f>
        <v>46345.426243783622</v>
      </c>
      <c r="AE17" s="36">
        <f>'Calculated Values'!$V$10*'Calculated Values'!W17+'Calculated Values'!$W$10</f>
        <v>48999.379357337617</v>
      </c>
    </row>
    <row r="18" spans="3:31" x14ac:dyDescent="0.25">
      <c r="C18" s="31">
        <v>43709</v>
      </c>
      <c r="D18" s="28">
        <f>'Data Entry'!B14</f>
        <v>342828</v>
      </c>
      <c r="E18" s="29">
        <f>'Data Entry'!C14</f>
        <v>427.58620689600002</v>
      </c>
      <c r="F18" s="28">
        <f>'Data Entry'!D14</f>
        <v>100600</v>
      </c>
      <c r="G18" s="25">
        <v>119</v>
      </c>
      <c r="H18" s="26">
        <v>112</v>
      </c>
      <c r="I18" s="28">
        <f>YEAR('Calculated Values'!C18)</f>
        <v>2019</v>
      </c>
      <c r="J18" s="34">
        <f>'Calculated Values'!D18*3.412</f>
        <v>1169729.1359999999</v>
      </c>
      <c r="K18" s="34">
        <f>'Calculated Values'!E18*100</f>
        <v>42758.6206896</v>
      </c>
      <c r="L18" s="34">
        <f>'Calculated Values'!F18*0.54275</f>
        <v>54600.649999999994</v>
      </c>
      <c r="M18" s="34">
        <f t="shared" si="0"/>
        <v>1212487.7566895999</v>
      </c>
      <c r="N18" s="6">
        <f>'Calculated Values'!$V$5*'Calculated Values'!G18+'Calculated Values'!$W$5</f>
        <v>1447362.0609863414</v>
      </c>
      <c r="O18" s="6">
        <f>'Calculated Values'!$V$7*'Calculated Values'!G18+'Calculated Values'!$W$7</f>
        <v>46010.842937780471</v>
      </c>
      <c r="P18" s="29">
        <f>'Calculated Values'!$V$9*'Calculated Values'!G18+'Calculated Values'!$W$9</f>
        <v>43421.823713205187</v>
      </c>
      <c r="R18" s="31">
        <v>43739</v>
      </c>
      <c r="S18" s="32">
        <f>'Data Entry'!B15</f>
        <v>393315</v>
      </c>
      <c r="T18" s="36">
        <f>'Data Entry'!C15</f>
        <v>476.89655172400001</v>
      </c>
      <c r="U18" s="32">
        <f>'Data Entry'!D15</f>
        <v>75700</v>
      </c>
      <c r="V18" s="33" cm="1">
        <f t="array" ref="V18:V20">TRANSPOSE('Data Entry'!P19:R19)</f>
        <v>0</v>
      </c>
      <c r="W18" s="33" cm="1">
        <f t="array" ref="W18:W20">TRANSPOSE('Data Entry'!J11:L11)</f>
        <v>575</v>
      </c>
      <c r="X18" s="32">
        <f>YEAR('Calculated Values'!R18)</f>
        <v>2019</v>
      </c>
      <c r="Y18" s="34">
        <f>'Calculated Values'!S18*3.412</f>
        <v>1341990.78</v>
      </c>
      <c r="Z18" s="34">
        <f>'Calculated Values'!T18*100</f>
        <v>47689.655172400002</v>
      </c>
      <c r="AA18" s="34">
        <f>'Calculated Values'!U18*0.54275</f>
        <v>41086.174999999996</v>
      </c>
      <c r="AB18" s="35">
        <f t="shared" si="1"/>
        <v>1389680.4351724</v>
      </c>
      <c r="AC18" s="30">
        <f>'Calculated Values'!$V$6*'Calculated Values'!W18+'Calculated Values'!$W$6</f>
        <v>1382982.2683339869</v>
      </c>
      <c r="AD18" s="30">
        <f>'Calculated Values'!$V$8*'Calculated Values'!W18+'Calculated Values'!$W$8</f>
        <v>51097.545525389789</v>
      </c>
      <c r="AE18" s="36">
        <f>'Calculated Values'!$V$10*'Calculated Values'!W18+'Calculated Values'!$W$10</f>
        <v>56732.842697778397</v>
      </c>
    </row>
    <row r="19" spans="3:31" x14ac:dyDescent="0.25">
      <c r="C19" s="31">
        <v>43221</v>
      </c>
      <c r="D19" s="28">
        <f>'Data Entry'!B22</f>
        <v>437614</v>
      </c>
      <c r="E19" s="28">
        <f>'Data Entry'!C22</f>
        <v>363</v>
      </c>
      <c r="F19" s="28">
        <f>'Data Entry'!D22</f>
        <v>83600</v>
      </c>
      <c r="G19" s="25" cm="1">
        <f t="array" ref="G19:G23">TRANSPOSE('Data Entry'!K18:O18)</f>
        <v>55</v>
      </c>
      <c r="H19" s="24" cm="1">
        <f t="array" ref="H19:H20">TRANSPOSE('Data Entry'!Q9:R9)</f>
        <v>82</v>
      </c>
      <c r="I19" s="28">
        <f>YEAR('Calculated Values'!C19)</f>
        <v>2018</v>
      </c>
      <c r="J19" s="34">
        <f>'Calculated Values'!D19*3.412</f>
        <v>1493138.9679999999</v>
      </c>
      <c r="K19" s="34">
        <f>'Calculated Values'!E19*100</f>
        <v>36300</v>
      </c>
      <c r="L19" s="34">
        <f>'Calculated Values'!F19*0.54275</f>
        <v>45373.899999999994</v>
      </c>
      <c r="M19" s="34">
        <f t="shared" si="0"/>
        <v>1529438.9679999999</v>
      </c>
      <c r="N19" s="6">
        <f>'Calculated Values'!$V$5*'Calculated Values'!G19+'Calculated Values'!$W$5</f>
        <v>1428987.1390614454</v>
      </c>
      <c r="O19" s="6">
        <f>'Calculated Values'!$V$7*'Calculated Values'!G19+'Calculated Values'!$W$7</f>
        <v>45931.047384848978</v>
      </c>
      <c r="P19" s="29">
        <f>'Calculated Values'!$V$9*'Calculated Values'!G19+'Calculated Values'!$W$9</f>
        <v>46224.348055207229</v>
      </c>
      <c r="R19" s="31">
        <v>43770</v>
      </c>
      <c r="S19" s="32">
        <f>'Data Entry'!B16</f>
        <v>403041</v>
      </c>
      <c r="T19" s="36">
        <f>'Data Entry'!C16</f>
        <v>433.05064655199999</v>
      </c>
      <c r="U19" s="32">
        <f>'Data Entry'!D16</f>
        <v>55100</v>
      </c>
      <c r="V19" s="33">
        <v>0</v>
      </c>
      <c r="W19" s="33">
        <v>720</v>
      </c>
      <c r="X19" s="32">
        <f>YEAR('Calculated Values'!R19)</f>
        <v>2019</v>
      </c>
      <c r="Y19" s="34">
        <f>'Calculated Values'!S19*3.412</f>
        <v>1375175.892</v>
      </c>
      <c r="Z19" s="34">
        <f>'Calculated Values'!T19*100</f>
        <v>43305.064655199996</v>
      </c>
      <c r="AA19" s="34">
        <f>'Calculated Values'!U19*0.54275</f>
        <v>29905.524999999998</v>
      </c>
      <c r="AB19" s="35">
        <f t="shared" si="1"/>
        <v>1418480.9566552001</v>
      </c>
      <c r="AC19" s="30">
        <f>'Calculated Values'!$V$6*'Calculated Values'!W19+'Calculated Values'!$W$6</f>
        <v>1368424.6490662822</v>
      </c>
      <c r="AD19" s="30">
        <f>'Calculated Values'!$V$8*'Calculated Values'!W19+'Calculated Values'!$W$8</f>
        <v>54243.925871658706</v>
      </c>
      <c r="AE19" s="36">
        <f>'Calculated Values'!$V$10*'Calculated Values'!W19+'Calculated Values'!$W$10</f>
        <v>61853.172306746026</v>
      </c>
    </row>
    <row r="20" spans="3:31" x14ac:dyDescent="0.25">
      <c r="C20" s="31">
        <v>43252</v>
      </c>
      <c r="D20" s="28">
        <f>'Data Entry'!B23</f>
        <v>421010</v>
      </c>
      <c r="E20" s="28">
        <f>'Data Entry'!C23</f>
        <v>395</v>
      </c>
      <c r="F20" s="28">
        <f>'Data Entry'!D23</f>
        <v>70200</v>
      </c>
      <c r="G20" s="25">
        <v>137</v>
      </c>
      <c r="H20" s="26">
        <v>29</v>
      </c>
      <c r="I20" s="28">
        <f>YEAR('Calculated Values'!C20)</f>
        <v>2018</v>
      </c>
      <c r="J20" s="34">
        <f>'Calculated Values'!D20*3.412</f>
        <v>1436486.1199999999</v>
      </c>
      <c r="K20" s="34">
        <f>'Calculated Values'!E20*100</f>
        <v>39500</v>
      </c>
      <c r="L20" s="34">
        <f>'Calculated Values'!F20*0.54275</f>
        <v>38101.049999999996</v>
      </c>
      <c r="M20" s="34">
        <f t="shared" si="0"/>
        <v>1475986.1199999999</v>
      </c>
      <c r="N20" s="6">
        <f>'Calculated Values'!$V$5*'Calculated Values'!G20+'Calculated Values'!$W$5</f>
        <v>1452530.0077777186</v>
      </c>
      <c r="O20" s="6">
        <f>'Calculated Values'!$V$7*'Calculated Values'!G20+'Calculated Values'!$W$7</f>
        <v>46033.285437042454</v>
      </c>
      <c r="P20" s="29">
        <f>'Calculated Values'!$V$9*'Calculated Values'!G20+'Calculated Values'!$W$9</f>
        <v>42633.613742017114</v>
      </c>
      <c r="R20" s="31">
        <v>43800</v>
      </c>
      <c r="S20" s="32">
        <f>'Data Entry'!B17</f>
        <v>421306</v>
      </c>
      <c r="T20" s="32">
        <f>'Data Entry'!C17</f>
        <v>2029</v>
      </c>
      <c r="U20" s="32">
        <f>'Data Entry'!D17</f>
        <v>45700</v>
      </c>
      <c r="V20" s="33">
        <v>0</v>
      </c>
      <c r="W20" s="33">
        <v>885</v>
      </c>
      <c r="X20" s="32">
        <f>YEAR('Calculated Values'!R20)</f>
        <v>2019</v>
      </c>
      <c r="Y20" s="34">
        <f>'Calculated Values'!S20*3.412</f>
        <v>1437496.0719999999</v>
      </c>
      <c r="Z20" s="34">
        <f>'Calculated Values'!T20*100</f>
        <v>202900</v>
      </c>
      <c r="AA20" s="34">
        <f>'Calculated Values'!U20*0.54275</f>
        <v>24803.674999999999</v>
      </c>
      <c r="AB20" s="35">
        <f t="shared" si="1"/>
        <v>1640396.0719999999</v>
      </c>
      <c r="AC20" s="30">
        <f>'Calculated Values'!$V$6*'Calculated Values'!W20+'Calculated Values'!$W$6</f>
        <v>1351859.0823133767</v>
      </c>
      <c r="AD20" s="30">
        <f>'Calculated Values'!$V$8*'Calculated Values'!W20+'Calculated Values'!$W$8</f>
        <v>57824.289713964718</v>
      </c>
      <c r="AE20" s="36">
        <f>'Calculated Values'!$V$10*'Calculated Values'!W20+'Calculated Values'!$W$10</f>
        <v>67679.754275571264</v>
      </c>
    </row>
    <row r="21" spans="3:31" x14ac:dyDescent="0.25">
      <c r="C21" s="31">
        <v>43282</v>
      </c>
      <c r="D21" s="28">
        <f>'Data Entry'!B24</f>
        <v>401175</v>
      </c>
      <c r="E21" s="28">
        <f>'Data Entry'!C24</f>
        <v>371</v>
      </c>
      <c r="F21" s="28">
        <f>'Data Entry'!D24</f>
        <v>63400</v>
      </c>
      <c r="G21" s="25">
        <v>477</v>
      </c>
      <c r="H21" s="26" cm="1">
        <f t="array" ref="H21:H23">TRANSPOSE('Data Entry'!G10:I10)</f>
        <v>2</v>
      </c>
      <c r="I21" s="28">
        <f>YEAR('Calculated Values'!C21)</f>
        <v>2018</v>
      </c>
      <c r="J21" s="34">
        <f>'Calculated Values'!D21*3.412</f>
        <v>1368809.0999999999</v>
      </c>
      <c r="K21" s="34">
        <f>'Calculated Values'!E21*100</f>
        <v>37100</v>
      </c>
      <c r="L21" s="34">
        <f>'Calculated Values'!F21*0.54275</f>
        <v>34410.35</v>
      </c>
      <c r="M21" s="34">
        <f t="shared" si="0"/>
        <v>1405909.0999999999</v>
      </c>
      <c r="N21" s="6">
        <f>'Calculated Values'!$V$5*'Calculated Values'!G21+'Calculated Values'!$W$5</f>
        <v>1550146.7805037291</v>
      </c>
      <c r="O21" s="6">
        <f>'Calculated Values'!$V$7*'Calculated Values'!G21+'Calculated Values'!$W$7</f>
        <v>46457.199311990997</v>
      </c>
      <c r="P21" s="29">
        <f>'Calculated Values'!$V$9*'Calculated Values'!G21+'Calculated Values'!$W$9</f>
        <v>27745.203175131264</v>
      </c>
      <c r="R21" s="31">
        <v>43101</v>
      </c>
      <c r="S21" s="32">
        <f>'Data Entry'!B18</f>
        <v>355631</v>
      </c>
      <c r="T21" s="32">
        <f>'Data Entry'!C18</f>
        <v>920</v>
      </c>
      <c r="U21" s="32">
        <f>'Data Entry'!D18</f>
        <v>117600</v>
      </c>
      <c r="V21" s="33" cm="1">
        <f t="array" ref="V21:V24">TRANSPOSE('Data Entry'!G18:J18)</f>
        <v>0</v>
      </c>
      <c r="W21" s="33" cm="1">
        <f t="array" ref="W21:W24">TRANSPOSE('Data Entry'!M9:P9)</f>
        <v>835</v>
      </c>
      <c r="X21" s="32">
        <f>YEAR('Calculated Values'!R21)</f>
        <v>2018</v>
      </c>
      <c r="Y21" s="34">
        <f>'Calculated Values'!S21*3.412</f>
        <v>1213412.9720000001</v>
      </c>
      <c r="Z21" s="34">
        <f>'Calculated Values'!T21*100</f>
        <v>92000</v>
      </c>
      <c r="AA21" s="34">
        <f>'Calculated Values'!U21*0.54275</f>
        <v>63827.399999999994</v>
      </c>
      <c r="AB21" s="35">
        <f t="shared" si="1"/>
        <v>1305412.9720000001</v>
      </c>
      <c r="AC21" s="30">
        <f>'Calculated Values'!$V$6*'Calculated Values'!W21+'Calculated Values'!$W$6</f>
        <v>1356878.9510263782</v>
      </c>
      <c r="AD21" s="30">
        <f>'Calculated Values'!$V$8*'Calculated Values'!W21+'Calculated Values'!$W$8</f>
        <v>56739.330973871984</v>
      </c>
      <c r="AE21" s="36">
        <f>'Calculated Values'!$V$10*'Calculated Values'!W21+'Calculated Values'!$W$10</f>
        <v>65914.123375927258</v>
      </c>
    </row>
    <row r="22" spans="3:31" x14ac:dyDescent="0.25">
      <c r="C22" s="31">
        <v>43313</v>
      </c>
      <c r="D22" s="28">
        <f>'Data Entry'!B25</f>
        <v>377721</v>
      </c>
      <c r="E22" s="28">
        <f>'Data Entry'!C25</f>
        <v>372</v>
      </c>
      <c r="F22" s="28">
        <f>'Data Entry'!D25</f>
        <v>90100</v>
      </c>
      <c r="G22" s="25">
        <v>362</v>
      </c>
      <c r="H22" s="26">
        <v>5</v>
      </c>
      <c r="I22" s="28">
        <f>YEAR('Calculated Values'!C22)</f>
        <v>2018</v>
      </c>
      <c r="J22" s="34">
        <f>'Calculated Values'!D22*3.412</f>
        <v>1288784.0519999999</v>
      </c>
      <c r="K22" s="34">
        <f>'Calculated Values'!E22*100</f>
        <v>37200</v>
      </c>
      <c r="L22" s="34">
        <f>'Calculated Values'!F22*0.54275</f>
        <v>48901.774999999994</v>
      </c>
      <c r="M22" s="34">
        <f t="shared" si="0"/>
        <v>1325984.0519999999</v>
      </c>
      <c r="N22" s="6">
        <f>'Calculated Values'!$V$5*'Calculated Values'!G22+'Calculated Values'!$W$5</f>
        <v>1517129.3426699315</v>
      </c>
      <c r="O22" s="6">
        <f>'Calculated Values'!$V$7*'Calculated Values'!G22+'Calculated Values'!$W$7</f>
        <v>46313.816677817224</v>
      </c>
      <c r="P22" s="29">
        <f>'Calculated Values'!$V$9*'Calculated Values'!G22+'Calculated Values'!$W$9</f>
        <v>32780.989102166182</v>
      </c>
      <c r="R22" s="31">
        <v>43132</v>
      </c>
      <c r="S22" s="32">
        <f>'Data Entry'!B19</f>
        <v>363731</v>
      </c>
      <c r="T22" s="32">
        <f>'Data Entry'!C19</f>
        <v>1403</v>
      </c>
      <c r="U22" s="32">
        <f>'Data Entry'!D19</f>
        <v>114500</v>
      </c>
      <c r="V22" s="33">
        <v>0</v>
      </c>
      <c r="W22" s="33">
        <v>822</v>
      </c>
      <c r="X22" s="32">
        <f>YEAR('Calculated Values'!R22)</f>
        <v>2018</v>
      </c>
      <c r="Y22" s="34">
        <f>'Calculated Values'!S22*3.412</f>
        <v>1241050.172</v>
      </c>
      <c r="Z22" s="34">
        <f>'Calculated Values'!T22*100</f>
        <v>140300</v>
      </c>
      <c r="AA22" s="34">
        <f>'Calculated Values'!U22*0.54275</f>
        <v>62144.874999999993</v>
      </c>
      <c r="AB22" s="35">
        <f t="shared" si="1"/>
        <v>1381350.172</v>
      </c>
      <c r="AC22" s="30">
        <f>'Calculated Values'!$V$6*'Calculated Values'!W22+'Calculated Values'!$W$6</f>
        <v>1358184.1168917587</v>
      </c>
      <c r="AD22" s="30">
        <f>'Calculated Values'!$V$8*'Calculated Values'!W22+'Calculated Values'!$W$8</f>
        <v>56457.241701447878</v>
      </c>
      <c r="AE22" s="36">
        <f>'Calculated Values'!$V$10*'Calculated Values'!W22+'Calculated Values'!$W$10</f>
        <v>65455.059342019813</v>
      </c>
    </row>
    <row r="23" spans="3:31" x14ac:dyDescent="0.25">
      <c r="C23" s="31">
        <v>43344</v>
      </c>
      <c r="D23" s="28">
        <f>'Data Entry'!B26</f>
        <v>376343</v>
      </c>
      <c r="E23" s="28">
        <f>'Data Entry'!C26</f>
        <v>883</v>
      </c>
      <c r="F23" s="28">
        <f>'Data Entry'!D26</f>
        <v>171000</v>
      </c>
      <c r="G23" s="25">
        <v>84</v>
      </c>
      <c r="H23" s="26">
        <v>61</v>
      </c>
      <c r="I23" s="28">
        <f>YEAR('Calculated Values'!C23)</f>
        <v>2018</v>
      </c>
      <c r="J23" s="34">
        <f>'Calculated Values'!D23*3.412</f>
        <v>1284082.3159999999</v>
      </c>
      <c r="K23" s="34">
        <f>'Calculated Values'!E23*100</f>
        <v>88300</v>
      </c>
      <c r="L23" s="34">
        <f>'Calculated Values'!F23*0.54275</f>
        <v>92810.249999999985</v>
      </c>
      <c r="M23" s="34">
        <f t="shared" si="0"/>
        <v>1372382.3159999999</v>
      </c>
      <c r="N23" s="6">
        <f>'Calculated Values'!$V$5*'Calculated Values'!G23+'Calculated Values'!$W$5</f>
        <v>1437313.275558664</v>
      </c>
      <c r="O23" s="6">
        <f>'Calculated Values'!$V$7*'Calculated Values'!G23+'Calculated Values'!$W$7</f>
        <v>45967.204744771065</v>
      </c>
      <c r="P23" s="29">
        <f>'Calculated Values'!$V$9*'Calculated Values'!G23+'Calculated Values'!$W$9</f>
        <v>44954.454212737553</v>
      </c>
      <c r="R23" s="31">
        <v>43160</v>
      </c>
      <c r="S23" s="32">
        <f>'Data Entry'!B20</f>
        <v>394168</v>
      </c>
      <c r="T23" s="32">
        <f>'Data Entry'!C20</f>
        <v>371</v>
      </c>
      <c r="U23" s="32">
        <f>'Data Entry'!D20</f>
        <v>241300</v>
      </c>
      <c r="V23" s="33">
        <v>0</v>
      </c>
      <c r="W23" s="33">
        <v>640</v>
      </c>
      <c r="X23" s="32">
        <f>YEAR('Calculated Values'!R23)</f>
        <v>2018</v>
      </c>
      <c r="Y23" s="34">
        <f>'Calculated Values'!S23*3.412</f>
        <v>1344901.216</v>
      </c>
      <c r="Z23" s="34">
        <f>'Calculated Values'!T23*100</f>
        <v>37100</v>
      </c>
      <c r="AA23" s="34">
        <f>'Calculated Values'!U23*0.54275</f>
        <v>130965.57499999998</v>
      </c>
      <c r="AB23" s="35">
        <f t="shared" si="1"/>
        <v>1382001.216</v>
      </c>
      <c r="AC23" s="30">
        <f>'Calculated Values'!$V$6*'Calculated Values'!W23+'Calculated Values'!$W$6</f>
        <v>1376456.4390070848</v>
      </c>
      <c r="AD23" s="30">
        <f>'Calculated Values'!$V$8*'Calculated Values'!W23+'Calculated Values'!$W$8</f>
        <v>52507.991887510332</v>
      </c>
      <c r="AE23" s="36">
        <f>'Calculated Values'!$V$10*'Calculated Values'!W23+'Calculated Values'!$W$10</f>
        <v>59028.162867315608</v>
      </c>
    </row>
    <row r="24" spans="3:31" x14ac:dyDescent="0.25">
      <c r="C24" s="31">
        <v>42856</v>
      </c>
      <c r="D24" s="28">
        <f>'Data Entry'!B34</f>
        <v>447412</v>
      </c>
      <c r="E24" s="28">
        <f>'Data Entry'!C34</f>
        <v>351</v>
      </c>
      <c r="F24" s="28">
        <f>'Data Entry'!D34</f>
        <v>241900</v>
      </c>
      <c r="G24" s="25" cm="1">
        <f t="array" ref="G24:G28">TRANSPOSE('Data Entry'!K17:O17)</f>
        <v>62</v>
      </c>
      <c r="H24" s="24" cm="1">
        <f t="array" ref="H24:H25">TRANSPOSE('Data Entry'!Q8:R8)</f>
        <v>215</v>
      </c>
      <c r="I24" s="28">
        <f>YEAR('Calculated Values'!C24)</f>
        <v>2017</v>
      </c>
      <c r="J24" s="34">
        <f>'Calculated Values'!D24*3.412</f>
        <v>1526569.7439999999</v>
      </c>
      <c r="K24" s="34">
        <f>'Calculated Values'!E24*100</f>
        <v>35100</v>
      </c>
      <c r="L24" s="34">
        <f>'Calculated Values'!F24*0.54275</f>
        <v>131291.22499999998</v>
      </c>
      <c r="M24" s="34">
        <f t="shared" si="0"/>
        <v>1561669.7439999999</v>
      </c>
      <c r="N24" s="6">
        <f>'Calculated Values'!$V$5*'Calculated Values'!G24+'Calculated Values'!$W$5</f>
        <v>1430996.8961469808</v>
      </c>
      <c r="O24" s="6">
        <f>'Calculated Values'!$V$7*'Calculated Values'!G24+'Calculated Values'!$W$7</f>
        <v>45939.775023450864</v>
      </c>
      <c r="P24" s="29">
        <f>'Calculated Values'!$V$9*'Calculated Values'!G24+'Calculated Values'!$W$9</f>
        <v>45917.821955300758</v>
      </c>
      <c r="R24" s="31">
        <v>43191</v>
      </c>
      <c r="S24" s="32">
        <f>'Data Entry'!B21</f>
        <v>369207</v>
      </c>
      <c r="T24" s="32">
        <f>'Data Entry'!C21</f>
        <v>337</v>
      </c>
      <c r="U24" s="32">
        <f>'Data Entry'!D21</f>
        <v>125500</v>
      </c>
      <c r="V24" s="33">
        <v>5</v>
      </c>
      <c r="W24" s="33">
        <v>375</v>
      </c>
      <c r="X24" s="32">
        <f>YEAR('Calculated Values'!R24)</f>
        <v>2018</v>
      </c>
      <c r="Y24" s="34">
        <f>'Calculated Values'!S24*3.412</f>
        <v>1259734.284</v>
      </c>
      <c r="Z24" s="34">
        <f>'Calculated Values'!T24*100</f>
        <v>33700</v>
      </c>
      <c r="AA24" s="34">
        <f>'Calculated Values'!U24*0.54275</f>
        <v>68115.125</v>
      </c>
      <c r="AB24" s="35">
        <f t="shared" si="1"/>
        <v>1293434.284</v>
      </c>
      <c r="AC24" s="30">
        <f>'Calculated Values'!$V$6*'Calculated Values'!W24+'Calculated Values'!$W$6</f>
        <v>1403061.7431859937</v>
      </c>
      <c r="AD24" s="30">
        <f>'Calculated Values'!$V$8*'Calculated Values'!W24+'Calculated Values'!$W$8</f>
        <v>46757.710565018861</v>
      </c>
      <c r="AE24" s="36">
        <f>'Calculated Values'!$V$10*'Calculated Values'!W24+'Calculated Values'!$W$10</f>
        <v>49670.319099202345</v>
      </c>
    </row>
    <row r="25" spans="3:31" x14ac:dyDescent="0.25">
      <c r="C25" s="31">
        <v>42887</v>
      </c>
      <c r="D25" s="28">
        <f>'Data Entry'!B35</f>
        <v>426088</v>
      </c>
      <c r="E25" s="28">
        <f>'Data Entry'!C35</f>
        <v>354</v>
      </c>
      <c r="F25" s="28">
        <f>'Data Entry'!D35</f>
        <v>141700</v>
      </c>
      <c r="G25" s="25">
        <v>171</v>
      </c>
      <c r="H25" s="26">
        <v>45</v>
      </c>
      <c r="I25" s="28">
        <f>YEAR('Calculated Values'!C25)</f>
        <v>2017</v>
      </c>
      <c r="J25" s="34">
        <f>'Calculated Values'!D25*3.412</f>
        <v>1453812.2560000001</v>
      </c>
      <c r="K25" s="34">
        <f>'Calculated Values'!E25*100</f>
        <v>35400</v>
      </c>
      <c r="L25" s="34">
        <f>'Calculated Values'!F25*0.54275</f>
        <v>76907.674999999988</v>
      </c>
      <c r="M25" s="34">
        <f t="shared" si="0"/>
        <v>1489212.2560000001</v>
      </c>
      <c r="N25" s="6">
        <f>'Calculated Values'!$V$5*'Calculated Values'!G25+'Calculated Values'!$W$5</f>
        <v>1462291.6850503196</v>
      </c>
      <c r="O25" s="6">
        <f>'Calculated Values'!$V$7*'Calculated Values'!G25+'Calculated Values'!$W$7</f>
        <v>46075.67682453731</v>
      </c>
      <c r="P25" s="29">
        <f>'Calculated Values'!$V$9*'Calculated Values'!G25+'Calculated Values'!$W$9</f>
        <v>41144.772685328528</v>
      </c>
      <c r="R25" s="31">
        <v>43374</v>
      </c>
      <c r="S25" s="32">
        <f>'Data Entry'!B27</f>
        <v>386994</v>
      </c>
      <c r="T25" s="32">
        <f>'Data Entry'!C27</f>
        <v>413</v>
      </c>
      <c r="U25" s="32">
        <f>'Data Entry'!D27</f>
        <v>200800</v>
      </c>
      <c r="V25" s="33" cm="1">
        <f t="array" ref="V25:V27">TRANSPOSE('Data Entry'!P18:R18)</f>
        <v>1</v>
      </c>
      <c r="W25" s="33" cm="1">
        <f t="array" ref="W25:W27">TRANSPOSE('Data Entry'!J10:L10)</f>
        <v>376</v>
      </c>
      <c r="X25" s="32">
        <f>YEAR('Calculated Values'!R25)</f>
        <v>2018</v>
      </c>
      <c r="Y25" s="34">
        <f>'Calculated Values'!S25*3.412</f>
        <v>1320423.5279999999</v>
      </c>
      <c r="Z25" s="34">
        <f>'Calculated Values'!T25*100</f>
        <v>41300</v>
      </c>
      <c r="AA25" s="34">
        <f>'Calculated Values'!U25*0.54275</f>
        <v>108984.2</v>
      </c>
      <c r="AB25" s="35">
        <f t="shared" si="1"/>
        <v>1361723.5279999999</v>
      </c>
      <c r="AC25" s="30">
        <f>'Calculated Values'!$V$6*'Calculated Values'!W25+'Calculated Values'!$W$6</f>
        <v>1402961.3458117335</v>
      </c>
      <c r="AD25" s="30">
        <f>'Calculated Values'!$V$8*'Calculated Values'!W25+'Calculated Values'!$W$8</f>
        <v>46779.409739820716</v>
      </c>
      <c r="AE25" s="36">
        <f>'Calculated Values'!$V$10*'Calculated Values'!W25+'Calculated Values'!$W$10</f>
        <v>49705.631717195225</v>
      </c>
    </row>
    <row r="26" spans="3:31" x14ac:dyDescent="0.25">
      <c r="C26" s="31">
        <v>42917</v>
      </c>
      <c r="D26" s="28">
        <f>'Data Entry'!B36</f>
        <v>498675</v>
      </c>
      <c r="E26" s="28">
        <f>'Data Entry'!C36</f>
        <v>412</v>
      </c>
      <c r="F26" s="28">
        <f>'Data Entry'!D36</f>
        <v>114600</v>
      </c>
      <c r="G26" s="25">
        <v>521</v>
      </c>
      <c r="H26" s="26" cm="1">
        <f t="array" ref="H26:H28">TRANSPOSE('Data Entry'!G9:I9)</f>
        <v>0</v>
      </c>
      <c r="I26" s="28">
        <f>YEAR('Calculated Values'!C26)</f>
        <v>2017</v>
      </c>
      <c r="J26" s="34">
        <f>'Calculated Values'!D26*3.412</f>
        <v>1701479.0999999999</v>
      </c>
      <c r="K26" s="34">
        <f>'Calculated Values'!E26*100</f>
        <v>41200</v>
      </c>
      <c r="L26" s="34">
        <f>'Calculated Values'!F26*0.54275</f>
        <v>62199.149999999994</v>
      </c>
      <c r="M26" s="34">
        <f t="shared" si="0"/>
        <v>1742679.0999999999</v>
      </c>
      <c r="N26" s="6">
        <f>'Calculated Values'!$V$5*'Calculated Values'!G26+'Calculated Values'!$W$5</f>
        <v>1562779.5393270953</v>
      </c>
      <c r="O26" s="6">
        <f>'Calculated Values'!$V$7*'Calculated Values'!G26+'Calculated Values'!$W$7</f>
        <v>46512.058754631398</v>
      </c>
      <c r="P26" s="29">
        <f>'Calculated Values'!$V$9*'Calculated Values'!G26+'Calculated Values'!$W$9</f>
        <v>25818.467690004862</v>
      </c>
      <c r="R26" s="31">
        <v>43405</v>
      </c>
      <c r="S26" s="32">
        <f>'Data Entry'!B28</f>
        <v>382556</v>
      </c>
      <c r="T26" s="32">
        <f>'Data Entry'!C28</f>
        <v>350</v>
      </c>
      <c r="U26" s="32">
        <f>'Data Entry'!D28</f>
        <v>126400</v>
      </c>
      <c r="V26" s="33">
        <v>0</v>
      </c>
      <c r="W26" s="33">
        <v>761</v>
      </c>
      <c r="X26" s="32">
        <f>YEAR('Calculated Values'!R26)</f>
        <v>2018</v>
      </c>
      <c r="Y26" s="34">
        <f>'Calculated Values'!S26*3.412</f>
        <v>1305281.0719999999</v>
      </c>
      <c r="Z26" s="34">
        <f>'Calculated Values'!T26*100</f>
        <v>35000</v>
      </c>
      <c r="AA26" s="34">
        <f>'Calculated Values'!U26*0.54275</f>
        <v>68603.599999999991</v>
      </c>
      <c r="AB26" s="35">
        <f t="shared" si="1"/>
        <v>1340281.0719999999</v>
      </c>
      <c r="AC26" s="30">
        <f>'Calculated Values'!$V$6*'Calculated Values'!W26+'Calculated Values'!$W$6</f>
        <v>1364308.3567216208</v>
      </c>
      <c r="AD26" s="30">
        <f>'Calculated Values'!$V$8*'Calculated Values'!W26+'Calculated Values'!$W$8</f>
        <v>55133.592038534742</v>
      </c>
      <c r="AE26" s="36">
        <f>'Calculated Values'!$V$10*'Calculated Values'!W26+'Calculated Values'!$W$10</f>
        <v>63300.989644454123</v>
      </c>
    </row>
    <row r="27" spans="3:31" x14ac:dyDescent="0.25">
      <c r="C27" s="31">
        <v>42948</v>
      </c>
      <c r="D27" s="28">
        <f>'Data Entry'!B37</f>
        <v>469440</v>
      </c>
      <c r="E27" s="28">
        <f>'Data Entry'!C37</f>
        <v>385</v>
      </c>
      <c r="F27" s="28">
        <f>'Data Entry'!D37</f>
        <v>82300</v>
      </c>
      <c r="G27" s="25">
        <v>412</v>
      </c>
      <c r="H27" s="26">
        <v>0</v>
      </c>
      <c r="I27" s="28">
        <f>YEAR('Calculated Values'!C27)</f>
        <v>2017</v>
      </c>
      <c r="J27" s="34">
        <f>'Calculated Values'!D27*3.412</f>
        <v>1601729.28</v>
      </c>
      <c r="K27" s="34">
        <f>'Calculated Values'!E27*100</f>
        <v>38500</v>
      </c>
      <c r="L27" s="34">
        <f>'Calculated Values'!F27*0.54275</f>
        <v>44668.324999999997</v>
      </c>
      <c r="M27" s="34">
        <f t="shared" si="0"/>
        <v>1640229.28</v>
      </c>
      <c r="N27" s="6">
        <f>'Calculated Values'!$V$5*'Calculated Values'!G27+'Calculated Values'!$W$5</f>
        <v>1531484.7504237564</v>
      </c>
      <c r="O27" s="6">
        <f>'Calculated Values'!$V$7*'Calculated Values'!G27+'Calculated Values'!$W$7</f>
        <v>46376.156953544953</v>
      </c>
      <c r="P27" s="29">
        <f>'Calculated Values'!$V$9*'Calculated Values'!G27+'Calculated Values'!$W$9</f>
        <v>30591.516959977089</v>
      </c>
      <c r="R27" s="31">
        <v>43435</v>
      </c>
      <c r="S27" s="32">
        <f>'Data Entry'!B29</f>
        <v>415529</v>
      </c>
      <c r="T27" s="32">
        <f>'Data Entry'!C29</f>
        <v>374</v>
      </c>
      <c r="U27" s="32">
        <f>'Data Entry'!D29</f>
        <v>72600</v>
      </c>
      <c r="V27" s="33">
        <v>0</v>
      </c>
      <c r="W27" s="33">
        <v>997</v>
      </c>
      <c r="X27" s="32">
        <f>YEAR('Calculated Values'!R27)</f>
        <v>2018</v>
      </c>
      <c r="Y27" s="34">
        <f>'Calculated Values'!S27*3.412</f>
        <v>1417784.9479999999</v>
      </c>
      <c r="Z27" s="34">
        <f>'Calculated Values'!T27*100</f>
        <v>37400</v>
      </c>
      <c r="AA27" s="34">
        <f>'Calculated Values'!U27*0.54275</f>
        <v>39403.649999999994</v>
      </c>
      <c r="AB27" s="35">
        <f t="shared" si="1"/>
        <v>1455184.9479999999</v>
      </c>
      <c r="AC27" s="30">
        <f>'Calculated Values'!$V$6*'Calculated Values'!W27+'Calculated Values'!$W$6</f>
        <v>1340614.576396253</v>
      </c>
      <c r="AD27" s="30">
        <f>'Calculated Values'!$V$8*'Calculated Values'!W27+'Calculated Values'!$W$8</f>
        <v>60254.597291772436</v>
      </c>
      <c r="AE27" s="36">
        <f>'Calculated Values'!$V$10*'Calculated Values'!W27+'Calculated Values'!$W$10</f>
        <v>71634.767490773869</v>
      </c>
    </row>
    <row r="28" spans="3:31" x14ac:dyDescent="0.25">
      <c r="C28" s="31">
        <v>42979</v>
      </c>
      <c r="D28" s="28">
        <f>'Data Entry'!B38</f>
        <v>459079</v>
      </c>
      <c r="E28" s="28">
        <f>'Data Entry'!C38</f>
        <v>358</v>
      </c>
      <c r="F28" s="28">
        <f>'Data Entry'!D38</f>
        <v>45600</v>
      </c>
      <c r="G28" s="25">
        <v>175</v>
      </c>
      <c r="H28" s="26">
        <v>131</v>
      </c>
      <c r="I28" s="28">
        <f>YEAR('Calculated Values'!C28)</f>
        <v>2017</v>
      </c>
      <c r="J28" s="34">
        <f>'Calculated Values'!D28*3.412</f>
        <v>1566377.548</v>
      </c>
      <c r="K28" s="34">
        <f>'Calculated Values'!E28*100</f>
        <v>35800</v>
      </c>
      <c r="L28" s="34">
        <f>'Calculated Values'!F28*0.54275</f>
        <v>24749.399999999998</v>
      </c>
      <c r="M28" s="34">
        <f t="shared" si="0"/>
        <v>1602177.548</v>
      </c>
      <c r="N28" s="6">
        <f>'Calculated Values'!$V$5*'Calculated Values'!G28+'Calculated Values'!$W$5</f>
        <v>1463440.1176706254</v>
      </c>
      <c r="O28" s="6">
        <f>'Calculated Values'!$V$7*'Calculated Values'!G28+'Calculated Values'!$W$7</f>
        <v>46080.664046595528</v>
      </c>
      <c r="P28" s="29">
        <f>'Calculated Values'!$V$9*'Calculated Values'!G28+'Calculated Values'!$W$9</f>
        <v>40969.614913953403</v>
      </c>
      <c r="R28" s="31">
        <v>42736</v>
      </c>
      <c r="S28" s="32">
        <f>'Data Entry'!B30</f>
        <v>417746</v>
      </c>
      <c r="T28" s="32">
        <f>'Data Entry'!C30</f>
        <v>431</v>
      </c>
      <c r="U28" s="32">
        <f>'Data Entry'!D30</f>
        <v>47600</v>
      </c>
      <c r="V28" s="33" cm="1">
        <f t="array" ref="V28:V31">TRANSPOSE('Data Entry'!G17:J17)</f>
        <v>0</v>
      </c>
      <c r="W28" s="33" cm="1">
        <f t="array" ref="W28:W31">TRANSPOSE('Data Entry'!M8:P8)</f>
        <v>1345</v>
      </c>
      <c r="X28" s="32">
        <f>YEAR('Calculated Values'!R28)</f>
        <v>2017</v>
      </c>
      <c r="Y28" s="34">
        <f>'Calculated Values'!S28*3.412</f>
        <v>1425349.352</v>
      </c>
      <c r="Z28" s="34">
        <f>'Calculated Values'!T28*100</f>
        <v>43100</v>
      </c>
      <c r="AA28" s="34">
        <f>'Calculated Values'!U28*0.54275</f>
        <v>25834.899999999998</v>
      </c>
      <c r="AB28" s="35">
        <f t="shared" si="1"/>
        <v>1468449.352</v>
      </c>
      <c r="AC28" s="30">
        <f>'Calculated Values'!$V$6*'Calculated Values'!W28+'Calculated Values'!$W$6</f>
        <v>1305676.2901537612</v>
      </c>
      <c r="AD28" s="30">
        <f>'Calculated Values'!$V$8*'Calculated Values'!W28+'Calculated Values'!$W$8</f>
        <v>67805.910122817848</v>
      </c>
      <c r="AE28" s="36">
        <f>'Calculated Values'!$V$10*'Calculated Values'!W28+'Calculated Values'!$W$10</f>
        <v>83923.558552296192</v>
      </c>
    </row>
    <row r="29" spans="3:31" x14ac:dyDescent="0.25">
      <c r="C29" s="31">
        <v>42491</v>
      </c>
      <c r="D29" s="28">
        <f>'Data Entry'!B44</f>
        <v>415529</v>
      </c>
      <c r="E29" s="28">
        <f>'Data Entry'!C44</f>
        <v>374</v>
      </c>
      <c r="F29" s="28">
        <f>'Data Entry'!D44</f>
        <v>72600</v>
      </c>
      <c r="G29" s="25" cm="1">
        <f t="array" ref="G29:G33">TRANSPOSE('Data Entry'!K17:O17)</f>
        <v>62</v>
      </c>
      <c r="H29" s="24" cm="1">
        <f t="array" ref="H29:H30">TRANSPOSE('Data Entry'!Q7:R7)</f>
        <v>143</v>
      </c>
      <c r="I29" s="28">
        <f>YEAR('Calculated Values'!C29)</f>
        <v>2016</v>
      </c>
      <c r="J29" s="34">
        <f>'Calculated Values'!D29*3.412</f>
        <v>1417784.9479999999</v>
      </c>
      <c r="K29" s="34">
        <f>'Calculated Values'!E29*100</f>
        <v>37400</v>
      </c>
      <c r="L29" s="34">
        <f>'Calculated Values'!F29*0.54275</f>
        <v>39403.649999999994</v>
      </c>
      <c r="M29" s="34">
        <f t="shared" si="0"/>
        <v>1455184.9479999999</v>
      </c>
      <c r="N29" s="6">
        <f>'Calculated Values'!$V$5*'Calculated Values'!G29+'Calculated Values'!$W$5</f>
        <v>1430996.8961469808</v>
      </c>
      <c r="O29" s="6">
        <f>'Calculated Values'!$V$7*'Calculated Values'!G29+'Calculated Values'!$W$7</f>
        <v>45939.775023450864</v>
      </c>
      <c r="P29" s="29">
        <f>'Calculated Values'!$V$9*'Calculated Values'!G29+'Calculated Values'!$W$9</f>
        <v>45917.821955300758</v>
      </c>
      <c r="R29" s="31">
        <v>42767</v>
      </c>
      <c r="S29" s="32">
        <f>'Data Entry'!B31</f>
        <v>408538</v>
      </c>
      <c r="T29" s="32">
        <f>'Data Entry'!C31</f>
        <v>559</v>
      </c>
      <c r="U29" s="32">
        <f>'Data Entry'!D31</f>
        <v>48200</v>
      </c>
      <c r="V29" s="33">
        <v>0</v>
      </c>
      <c r="W29" s="33">
        <v>753</v>
      </c>
      <c r="X29" s="32">
        <f>YEAR('Calculated Values'!R29)</f>
        <v>2017</v>
      </c>
      <c r="Y29" s="34">
        <f>'Calculated Values'!S29*3.412</f>
        <v>1393931.656</v>
      </c>
      <c r="Z29" s="34">
        <f>'Calculated Values'!T29*100</f>
        <v>55900</v>
      </c>
      <c r="AA29" s="34">
        <f>'Calculated Values'!U29*0.54275</f>
        <v>26160.55</v>
      </c>
      <c r="AB29" s="35">
        <f t="shared" si="1"/>
        <v>1449831.656</v>
      </c>
      <c r="AC29" s="30">
        <f>'Calculated Values'!$V$6*'Calculated Values'!W29+'Calculated Values'!$W$6</f>
        <v>1365111.5357157011</v>
      </c>
      <c r="AD29" s="30">
        <f>'Calculated Values'!$V$8*'Calculated Values'!W29+'Calculated Values'!$W$8</f>
        <v>54959.998640119913</v>
      </c>
      <c r="AE29" s="36">
        <f>'Calculated Values'!$V$10*'Calculated Values'!W29+'Calculated Values'!$W$10</f>
        <v>63018.48870051108</v>
      </c>
    </row>
    <row r="30" spans="3:31" x14ac:dyDescent="0.25">
      <c r="C30" s="31">
        <v>42522</v>
      </c>
      <c r="D30" s="28">
        <f>'Data Entry'!B45</f>
        <v>417746</v>
      </c>
      <c r="E30" s="28">
        <f>'Data Entry'!C45</f>
        <v>431</v>
      </c>
      <c r="F30" s="28">
        <f>'Data Entry'!D45</f>
        <v>47600</v>
      </c>
      <c r="G30" s="25">
        <v>171</v>
      </c>
      <c r="H30" s="26">
        <v>37</v>
      </c>
      <c r="I30" s="28">
        <f>YEAR('Calculated Values'!C30)</f>
        <v>2016</v>
      </c>
      <c r="J30" s="34">
        <f>'Calculated Values'!D30*3.412</f>
        <v>1425349.352</v>
      </c>
      <c r="K30" s="34">
        <f>'Calculated Values'!E30*100</f>
        <v>43100</v>
      </c>
      <c r="L30" s="34">
        <f>'Calculated Values'!F30*0.54275</f>
        <v>25834.899999999998</v>
      </c>
      <c r="M30" s="34">
        <f t="shared" si="0"/>
        <v>1468449.352</v>
      </c>
      <c r="N30" s="6">
        <f>'Calculated Values'!$V$5*'Calculated Values'!G30+'Calculated Values'!$W$5</f>
        <v>1462291.6850503196</v>
      </c>
      <c r="O30" s="6">
        <f>'Calculated Values'!$V$7*'Calculated Values'!G30+'Calculated Values'!$W$7</f>
        <v>46075.67682453731</v>
      </c>
      <c r="P30" s="29">
        <f>'Calculated Values'!$V$9*'Calculated Values'!G30+'Calculated Values'!$W$9</f>
        <v>41144.772685328528</v>
      </c>
      <c r="R30" s="31">
        <v>42795</v>
      </c>
      <c r="S30" s="32">
        <f>'Data Entry'!B32</f>
        <v>384184</v>
      </c>
      <c r="T30" s="32">
        <f>'Data Entry'!C32</f>
        <v>727</v>
      </c>
      <c r="U30" s="32">
        <f>'Data Entry'!D32</f>
        <v>59200</v>
      </c>
      <c r="V30" s="33">
        <v>0</v>
      </c>
      <c r="W30" s="33">
        <v>492</v>
      </c>
      <c r="X30" s="32">
        <f>YEAR('Calculated Values'!R30)</f>
        <v>2017</v>
      </c>
      <c r="Y30" s="34">
        <f>'Calculated Values'!S30*3.412</f>
        <v>1310835.808</v>
      </c>
      <c r="Z30" s="34">
        <f>'Calculated Values'!T30*100</f>
        <v>72700</v>
      </c>
      <c r="AA30" s="34">
        <f>'Calculated Values'!U30*0.54275</f>
        <v>32130.799999999996</v>
      </c>
      <c r="AB30" s="35">
        <f t="shared" si="1"/>
        <v>1383535.808</v>
      </c>
      <c r="AC30" s="30">
        <f>'Calculated Values'!$V$6*'Calculated Values'!W30+'Calculated Values'!$W$6</f>
        <v>1391315.2503975697</v>
      </c>
      <c r="AD30" s="30">
        <f>'Calculated Values'!$V$8*'Calculated Values'!W30+'Calculated Values'!$W$8</f>
        <v>49296.514016835856</v>
      </c>
      <c r="AE30" s="36">
        <f>'Calculated Values'!$V$10*'Calculated Values'!W30+'Calculated Values'!$W$10</f>
        <v>53801.895404369337</v>
      </c>
    </row>
    <row r="31" spans="3:31" x14ac:dyDescent="0.25">
      <c r="C31" s="31">
        <v>42552</v>
      </c>
      <c r="D31" s="28">
        <f>'Data Entry'!B46</f>
        <v>432438</v>
      </c>
      <c r="E31" s="28">
        <f>'Data Entry'!C46</f>
        <v>532</v>
      </c>
      <c r="F31" s="28">
        <f>'Data Entry'!D46</f>
        <v>21000</v>
      </c>
      <c r="G31" s="25">
        <v>521</v>
      </c>
      <c r="H31" s="26" cm="1">
        <f t="array" ref="H31:H33">TRANSPOSE('Data Entry'!G8:I8)</f>
        <v>8</v>
      </c>
      <c r="I31" s="28">
        <f>YEAR('Calculated Values'!C31)</f>
        <v>2016</v>
      </c>
      <c r="J31" s="34">
        <f>'Calculated Values'!D31*3.412</f>
        <v>1475478.456</v>
      </c>
      <c r="K31" s="34">
        <f>'Calculated Values'!E31*100</f>
        <v>53200</v>
      </c>
      <c r="L31" s="34">
        <f>'Calculated Values'!F31*0.54275</f>
        <v>11397.749999999998</v>
      </c>
      <c r="M31" s="34">
        <f t="shared" si="0"/>
        <v>1528678.456</v>
      </c>
      <c r="N31" s="6">
        <f>'Calculated Values'!$V$5*'Calculated Values'!G31+'Calculated Values'!$W$5</f>
        <v>1562779.5393270953</v>
      </c>
      <c r="O31" s="6">
        <f>'Calculated Values'!$V$7*'Calculated Values'!G31+'Calculated Values'!$W$7</f>
        <v>46512.058754631398</v>
      </c>
      <c r="P31" s="29">
        <f>'Calculated Values'!$V$9*'Calculated Values'!G31+'Calculated Values'!$W$9</f>
        <v>25818.467690004862</v>
      </c>
      <c r="R31" s="31">
        <v>42826</v>
      </c>
      <c r="S31" s="32">
        <f>'Data Entry'!B33</f>
        <v>383419</v>
      </c>
      <c r="T31" s="32">
        <f>'Data Entry'!C33</f>
        <v>438</v>
      </c>
      <c r="U31" s="32">
        <f>'Data Entry'!D33</f>
        <v>160200</v>
      </c>
      <c r="V31" s="33">
        <v>0</v>
      </c>
      <c r="W31" s="33">
        <v>460</v>
      </c>
      <c r="X31" s="32">
        <f>YEAR('Calculated Values'!R31)</f>
        <v>2017</v>
      </c>
      <c r="Y31" s="34">
        <f>'Calculated Values'!S31*3.412</f>
        <v>1308225.628</v>
      </c>
      <c r="Z31" s="34">
        <f>'Calculated Values'!T31*100</f>
        <v>43800</v>
      </c>
      <c r="AA31" s="34">
        <f>'Calculated Values'!U31*0.54275</f>
        <v>86948.549999999988</v>
      </c>
      <c r="AB31" s="35">
        <f t="shared" si="1"/>
        <v>1352025.628</v>
      </c>
      <c r="AC31" s="30">
        <f>'Calculated Values'!$V$6*'Calculated Values'!W31+'Calculated Values'!$W$6</f>
        <v>1394527.9663738909</v>
      </c>
      <c r="AD31" s="30">
        <f>'Calculated Values'!$V$8*'Calculated Values'!W31+'Calculated Values'!$W$8</f>
        <v>48602.140423176505</v>
      </c>
      <c r="AE31" s="36">
        <f>'Calculated Values'!$V$10*'Calculated Values'!W31+'Calculated Values'!$W$10</f>
        <v>52671.891628597165</v>
      </c>
    </row>
    <row r="32" spans="3:31" x14ac:dyDescent="0.25">
      <c r="C32" s="31">
        <v>42583</v>
      </c>
      <c r="D32" s="28">
        <f>'Data Entry'!B47</f>
        <v>499304</v>
      </c>
      <c r="E32" s="28">
        <f>'Data Entry'!C47</f>
        <v>440</v>
      </c>
      <c r="F32" s="28">
        <f>'Data Entry'!D47</f>
        <v>3800</v>
      </c>
      <c r="G32" s="25">
        <v>412</v>
      </c>
      <c r="H32" s="26">
        <v>0</v>
      </c>
      <c r="I32" s="28">
        <f>YEAR('Calculated Values'!C32)</f>
        <v>2016</v>
      </c>
      <c r="J32" s="34">
        <f>'Calculated Values'!D32*3.412</f>
        <v>1703625.2479999999</v>
      </c>
      <c r="K32" s="34">
        <f>'Calculated Values'!E32*100</f>
        <v>44000</v>
      </c>
      <c r="L32" s="34">
        <f>'Calculated Values'!F32*0.54275</f>
        <v>2062.4499999999998</v>
      </c>
      <c r="M32" s="34">
        <f t="shared" si="0"/>
        <v>1747625.2479999999</v>
      </c>
      <c r="N32" s="6">
        <f>'Calculated Values'!$V$5*'Calculated Values'!G32+'Calculated Values'!$W$5</f>
        <v>1531484.7504237564</v>
      </c>
      <c r="O32" s="6">
        <f>'Calculated Values'!$V$7*'Calculated Values'!G32+'Calculated Values'!$W$7</f>
        <v>46376.156953544953</v>
      </c>
      <c r="P32" s="29">
        <f>'Calculated Values'!$V$9*'Calculated Values'!G32+'Calculated Values'!$W$9</f>
        <v>30591.516959977089</v>
      </c>
      <c r="R32" s="31">
        <v>43009</v>
      </c>
      <c r="S32" s="32">
        <f>'Data Entry'!B39</f>
        <v>400853</v>
      </c>
      <c r="T32" s="32">
        <f>'Data Entry'!C39</f>
        <v>383</v>
      </c>
      <c r="U32" s="32">
        <f>'Data Entry'!D39</f>
        <v>96000</v>
      </c>
      <c r="V32" s="33" cm="1">
        <f t="array" ref="V32:V34">TRANSPOSE('Data Entry'!P17:R17)</f>
        <v>0</v>
      </c>
      <c r="W32" s="33" cm="1">
        <f t="array" ref="W32:W34">TRANSPOSE('Data Entry'!J9:L9)</f>
        <v>462</v>
      </c>
      <c r="X32" s="32">
        <f>YEAR('Calculated Values'!R32)</f>
        <v>2017</v>
      </c>
      <c r="Y32" s="34">
        <f>'Calculated Values'!S32*3.412</f>
        <v>1367710.436</v>
      </c>
      <c r="Z32" s="34">
        <f>'Calculated Values'!T32*100</f>
        <v>38300</v>
      </c>
      <c r="AA32" s="34">
        <f>'Calculated Values'!U32*0.54275</f>
        <v>52103.999999999993</v>
      </c>
      <c r="AB32" s="35">
        <f t="shared" si="1"/>
        <v>1406010.436</v>
      </c>
      <c r="AC32" s="30">
        <f>'Calculated Values'!$V$6*'Calculated Values'!W32+'Calculated Values'!$W$6</f>
        <v>1394327.1716253709</v>
      </c>
      <c r="AD32" s="30">
        <f>'Calculated Values'!$V$8*'Calculated Values'!W32+'Calculated Values'!$W$8</f>
        <v>48645.538772780215</v>
      </c>
      <c r="AE32" s="36">
        <f>'Calculated Values'!$V$10*'Calculated Values'!W32+'Calculated Values'!$W$10</f>
        <v>52742.516864582925</v>
      </c>
    </row>
    <row r="33" spans="3:31" x14ac:dyDescent="0.25">
      <c r="C33" s="31">
        <v>42614</v>
      </c>
      <c r="D33" s="28">
        <f>'Data Entry'!B48</f>
        <v>463610</v>
      </c>
      <c r="E33" s="28">
        <f>'Data Entry'!C48</f>
        <v>348</v>
      </c>
      <c r="F33" s="28">
        <f>'Data Entry'!D48</f>
        <v>700</v>
      </c>
      <c r="G33" s="25">
        <v>175</v>
      </c>
      <c r="H33" s="26">
        <v>89</v>
      </c>
      <c r="I33" s="28">
        <f>YEAR('Calculated Values'!C33)</f>
        <v>2016</v>
      </c>
      <c r="J33" s="34">
        <f>'Calculated Values'!D33*3.412</f>
        <v>1581837.32</v>
      </c>
      <c r="K33" s="34">
        <f>'Calculated Values'!E33*100</f>
        <v>34800</v>
      </c>
      <c r="L33" s="34">
        <f>'Calculated Values'!F33*0.54275</f>
        <v>379.92499999999995</v>
      </c>
      <c r="M33" s="34">
        <f t="shared" si="0"/>
        <v>1616637.32</v>
      </c>
      <c r="N33" s="6">
        <f>'Calculated Values'!$V$5*'Calculated Values'!G33+'Calculated Values'!$W$5</f>
        <v>1463440.1176706254</v>
      </c>
      <c r="O33" s="6">
        <f>'Calculated Values'!$V$7*'Calculated Values'!G33+'Calculated Values'!$W$7</f>
        <v>46080.664046595528</v>
      </c>
      <c r="P33" s="29">
        <f>'Calculated Values'!$V$9*'Calculated Values'!G33+'Calculated Values'!$W$9</f>
        <v>40969.614913953403</v>
      </c>
      <c r="R33" s="31">
        <v>43040</v>
      </c>
      <c r="S33" s="32">
        <f>'Data Entry'!B40</f>
        <v>406026</v>
      </c>
      <c r="T33" s="32">
        <f>'Data Entry'!C40</f>
        <v>441</v>
      </c>
      <c r="U33" s="32">
        <f>'Data Entry'!D40</f>
        <v>203000</v>
      </c>
      <c r="V33" s="33">
        <v>0</v>
      </c>
      <c r="W33" s="33">
        <v>631</v>
      </c>
      <c r="X33" s="32">
        <f>YEAR('Calculated Values'!R33)</f>
        <v>2017</v>
      </c>
      <c r="Y33" s="34">
        <f>'Calculated Values'!S33*3.412</f>
        <v>1385360.7120000001</v>
      </c>
      <c r="Z33" s="34">
        <f>'Calculated Values'!T33*100</f>
        <v>44100</v>
      </c>
      <c r="AA33" s="34">
        <f>'Calculated Values'!U33*0.54275</f>
        <v>110178.24999999999</v>
      </c>
      <c r="AB33" s="35">
        <f t="shared" si="1"/>
        <v>1429460.7120000001</v>
      </c>
      <c r="AC33" s="30">
        <f>'Calculated Values'!$V$6*'Calculated Values'!W33+'Calculated Values'!$W$6</f>
        <v>1377360.0153754251</v>
      </c>
      <c r="AD33" s="30">
        <f>'Calculated Values'!$V$8*'Calculated Values'!W33+'Calculated Values'!$W$8</f>
        <v>52312.699314293641</v>
      </c>
      <c r="AE33" s="36">
        <f>'Calculated Values'!$V$10*'Calculated Values'!W33+'Calculated Values'!$W$10</f>
        <v>58710.349305379685</v>
      </c>
    </row>
    <row r="34" spans="3:31" x14ac:dyDescent="0.25">
      <c r="C34" s="31">
        <v>42125</v>
      </c>
      <c r="D34" s="28">
        <f>'Data Entry'!B58</f>
        <v>495148</v>
      </c>
      <c r="E34" s="28">
        <f>'Data Entry'!C58</f>
        <v>372</v>
      </c>
      <c r="F34" s="28">
        <f>'Data Entry'!D58</f>
        <v>48800</v>
      </c>
      <c r="G34" s="25" cm="1">
        <f t="array" ref="G34:G38">TRANSPOSE('Data Entry'!K15:O15)</f>
        <v>35</v>
      </c>
      <c r="H34" s="24" cm="1">
        <f t="array" ref="H34:H35">TRANSPOSE('Data Entry'!Q6:R6)</f>
        <v>117</v>
      </c>
      <c r="I34" s="28">
        <f>YEAR('Calculated Values'!C34)</f>
        <v>2015</v>
      </c>
      <c r="J34" s="34">
        <f>'Calculated Values'!D34*3.412</f>
        <v>1689444.976</v>
      </c>
      <c r="K34" s="34">
        <f>'Calculated Values'!E34*100</f>
        <v>37200</v>
      </c>
      <c r="L34" s="34">
        <f>'Calculated Values'!F34*0.54275</f>
        <v>26486.199999999997</v>
      </c>
      <c r="M34" s="34">
        <f t="shared" si="0"/>
        <v>1726644.976</v>
      </c>
      <c r="N34" s="6">
        <f>'Calculated Values'!$V$5*'Calculated Values'!G34+'Calculated Values'!$W$5</f>
        <v>1423244.9759599152</v>
      </c>
      <c r="O34" s="6">
        <f>'Calculated Values'!$V$7*'Calculated Values'!G34+'Calculated Values'!$W$7</f>
        <v>45906.111274557887</v>
      </c>
      <c r="P34" s="29">
        <f>'Calculated Values'!$V$9*'Calculated Values'!G34+'Calculated Values'!$W$9</f>
        <v>47100.136912082868</v>
      </c>
      <c r="R34" s="31">
        <v>43070</v>
      </c>
      <c r="S34" s="32">
        <f>'Data Entry'!B41</f>
        <v>376343</v>
      </c>
      <c r="T34" s="32">
        <f>'Data Entry'!C41</f>
        <v>883</v>
      </c>
      <c r="U34" s="32">
        <f>'Data Entry'!D41</f>
        <v>171000</v>
      </c>
      <c r="V34" s="33">
        <v>0</v>
      </c>
      <c r="W34" s="33">
        <v>1120</v>
      </c>
      <c r="X34" s="32">
        <f>YEAR('Calculated Values'!R34)</f>
        <v>2017</v>
      </c>
      <c r="Y34" s="34">
        <f>'Calculated Values'!S34*3.412</f>
        <v>1284082.3159999999</v>
      </c>
      <c r="Z34" s="34">
        <f>'Calculated Values'!T34*100</f>
        <v>88300</v>
      </c>
      <c r="AA34" s="34">
        <f>'Calculated Values'!U34*0.54275</f>
        <v>92810.249999999985</v>
      </c>
      <c r="AB34" s="35">
        <f t="shared" si="1"/>
        <v>1372382.3159999999</v>
      </c>
      <c r="AC34" s="30">
        <f>'Calculated Values'!$V$6*'Calculated Values'!W34+'Calculated Values'!$W$6</f>
        <v>1328265.6993622687</v>
      </c>
      <c r="AD34" s="30">
        <f>'Calculated Values'!$V$8*'Calculated Values'!W34+'Calculated Values'!$W$8</f>
        <v>62923.595792400549</v>
      </c>
      <c r="AE34" s="36">
        <f>'Calculated Values'!$V$10*'Calculated Values'!W34+'Calculated Values'!$W$10</f>
        <v>75978.21950389813</v>
      </c>
    </row>
    <row r="35" spans="3:31" x14ac:dyDescent="0.25">
      <c r="C35" s="31">
        <v>42156</v>
      </c>
      <c r="D35" s="28">
        <f>'Data Entry'!B59</f>
        <v>520688</v>
      </c>
      <c r="E35" s="28">
        <f>'Data Entry'!C59</f>
        <v>369</v>
      </c>
      <c r="F35" s="28">
        <f>'Data Entry'!D59</f>
        <v>18300</v>
      </c>
      <c r="G35" s="25">
        <v>338</v>
      </c>
      <c r="H35" s="26">
        <v>2</v>
      </c>
      <c r="I35" s="28">
        <f>YEAR('Calculated Values'!C35)</f>
        <v>2015</v>
      </c>
      <c r="J35" s="34">
        <f>'Calculated Values'!D35*3.412</f>
        <v>1776587.456</v>
      </c>
      <c r="K35" s="34">
        <f>'Calculated Values'!E35*100</f>
        <v>36900</v>
      </c>
      <c r="L35" s="34">
        <f>'Calculated Values'!F35*0.54275</f>
        <v>9932.3249999999989</v>
      </c>
      <c r="M35" s="34">
        <f t="shared" si="0"/>
        <v>1813487.456</v>
      </c>
      <c r="N35" s="6">
        <f>'Calculated Values'!$V$5*'Calculated Values'!G35+'Calculated Values'!$W$5</f>
        <v>1510238.7469480953</v>
      </c>
      <c r="O35" s="6">
        <f>'Calculated Values'!$V$7*'Calculated Values'!G35+'Calculated Values'!$W$7</f>
        <v>46283.893345467914</v>
      </c>
      <c r="P35" s="29">
        <f>'Calculated Values'!$V$9*'Calculated Values'!G35+'Calculated Values'!$W$9</f>
        <v>33831.935730416953</v>
      </c>
      <c r="R35" s="31">
        <v>42370</v>
      </c>
      <c r="S35" s="32">
        <f>'Data Entry'!B42</f>
        <v>386994</v>
      </c>
      <c r="T35" s="32">
        <f>'Data Entry'!C42</f>
        <v>413</v>
      </c>
      <c r="U35" s="32">
        <f>'Data Entry'!D42</f>
        <v>200800</v>
      </c>
      <c r="V35" s="33" cm="1">
        <f t="array" ref="V35:V38">TRANSPOSE('Data Entry'!G16:J16)</f>
        <v>0</v>
      </c>
      <c r="W35" s="33" cm="1">
        <f t="array" ref="W35:W38">TRANSPOSE('Data Entry'!M7:P7)</f>
        <v>966</v>
      </c>
      <c r="X35" s="32">
        <f>YEAR('Calculated Values'!R35)</f>
        <v>2016</v>
      </c>
      <c r="Y35" s="34">
        <f>'Calculated Values'!S35*3.412</f>
        <v>1320423.5279999999</v>
      </c>
      <c r="Z35" s="34">
        <f>'Calculated Values'!T35*100</f>
        <v>41300</v>
      </c>
      <c r="AA35" s="34">
        <f>'Calculated Values'!U35*0.54275</f>
        <v>108984.2</v>
      </c>
      <c r="AB35" s="35">
        <f t="shared" si="1"/>
        <v>1361723.5279999999</v>
      </c>
      <c r="AC35" s="30">
        <f>'Calculated Values'!$V$6*'Calculated Values'!W35+'Calculated Values'!$W$6</f>
        <v>1343726.8949983139</v>
      </c>
      <c r="AD35" s="30">
        <f>'Calculated Values'!$V$8*'Calculated Values'!W35+'Calculated Values'!$W$8</f>
        <v>59581.922872914947</v>
      </c>
      <c r="AE35" s="36">
        <f>'Calculated Values'!$V$10*'Calculated Values'!W35+'Calculated Values'!$W$10</f>
        <v>70540.076332994562</v>
      </c>
    </row>
    <row r="36" spans="3:31" x14ac:dyDescent="0.25">
      <c r="C36" s="31">
        <v>42186</v>
      </c>
      <c r="D36" s="28">
        <f>'Data Entry'!B60</f>
        <v>514063</v>
      </c>
      <c r="E36" s="28">
        <f>'Data Entry'!C60</f>
        <v>361</v>
      </c>
      <c r="F36" s="28">
        <f>'Data Entry'!D60</f>
        <v>15600</v>
      </c>
      <c r="G36" s="25">
        <v>369</v>
      </c>
      <c r="H36" s="26" cm="1">
        <f t="array" ref="H36:H38">TRANSPOSE('Data Entry'!G7:I7)</f>
        <v>0</v>
      </c>
      <c r="I36" s="28">
        <f>YEAR('Calculated Values'!C36)</f>
        <v>2015</v>
      </c>
      <c r="J36" s="34">
        <f>'Calculated Values'!D36*3.412</f>
        <v>1753982.956</v>
      </c>
      <c r="K36" s="34">
        <f>'Calculated Values'!E36*100</f>
        <v>36100</v>
      </c>
      <c r="L36" s="34">
        <f>'Calculated Values'!F36*0.54275</f>
        <v>8466.9</v>
      </c>
      <c r="M36" s="34">
        <f t="shared" si="0"/>
        <v>1790082.956</v>
      </c>
      <c r="N36" s="6">
        <f>'Calculated Values'!$V$5*'Calculated Values'!G36+'Calculated Values'!$W$5</f>
        <v>1519139.0997554669</v>
      </c>
      <c r="O36" s="6">
        <f>'Calculated Values'!$V$7*'Calculated Values'!G36+'Calculated Values'!$W$7</f>
        <v>46322.544316419109</v>
      </c>
      <c r="P36" s="29">
        <f>'Calculated Values'!$V$9*'Calculated Values'!G36+'Calculated Values'!$W$9</f>
        <v>32474.463002259712</v>
      </c>
      <c r="R36" s="31">
        <v>42401</v>
      </c>
      <c r="S36" s="32">
        <f>'Data Entry'!B43</f>
        <v>382556</v>
      </c>
      <c r="T36" s="32">
        <f>'Data Entry'!C43</f>
        <v>350</v>
      </c>
      <c r="U36" s="32">
        <f>'Data Entry'!D43</f>
        <v>126400</v>
      </c>
      <c r="V36" s="33">
        <v>0</v>
      </c>
      <c r="W36" s="33">
        <v>688</v>
      </c>
      <c r="X36" s="32">
        <f>YEAR('Calculated Values'!R36)</f>
        <v>2016</v>
      </c>
      <c r="Y36" s="34">
        <f>'Calculated Values'!S36*3.412</f>
        <v>1305281.0719999999</v>
      </c>
      <c r="Z36" s="34">
        <f>'Calculated Values'!T36*100</f>
        <v>35000</v>
      </c>
      <c r="AA36" s="34">
        <f>'Calculated Values'!U36*0.54275</f>
        <v>68603.599999999991</v>
      </c>
      <c r="AB36" s="35">
        <f t="shared" si="1"/>
        <v>1340281.0719999999</v>
      </c>
      <c r="AC36" s="30">
        <f>'Calculated Values'!$V$6*'Calculated Values'!W36+'Calculated Values'!$W$6</f>
        <v>1371637.3650426031</v>
      </c>
      <c r="AD36" s="30">
        <f>'Calculated Values'!$V$8*'Calculated Values'!W36+'Calculated Values'!$W$8</f>
        <v>53549.552277999363</v>
      </c>
      <c r="AE36" s="36">
        <f>'Calculated Values'!$V$10*'Calculated Values'!W36+'Calculated Values'!$W$10</f>
        <v>60723.16853097386</v>
      </c>
    </row>
    <row r="37" spans="3:31" x14ac:dyDescent="0.25">
      <c r="C37" s="31">
        <v>42217</v>
      </c>
      <c r="D37" s="28">
        <f>'Data Entry'!B61</f>
        <v>492031</v>
      </c>
      <c r="E37" s="28">
        <f>'Data Entry'!C61</f>
        <v>352</v>
      </c>
      <c r="F37" s="28">
        <f>'Data Entry'!D61</f>
        <v>17800</v>
      </c>
      <c r="G37" s="25">
        <v>394</v>
      </c>
      <c r="H37" s="26">
        <v>0</v>
      </c>
      <c r="I37" s="28">
        <f>YEAR('Calculated Values'!C37)</f>
        <v>2015</v>
      </c>
      <c r="J37" s="34">
        <f>'Calculated Values'!D37*3.412</f>
        <v>1678809.7719999999</v>
      </c>
      <c r="K37" s="34">
        <f>'Calculated Values'!E37*100</f>
        <v>35200</v>
      </c>
      <c r="L37" s="34">
        <f>'Calculated Values'!F37*0.54275</f>
        <v>9660.9499999999989</v>
      </c>
      <c r="M37" s="34">
        <f t="shared" si="0"/>
        <v>1714009.7719999999</v>
      </c>
      <c r="N37" s="6">
        <f>'Calculated Values'!$V$5*'Calculated Values'!G37+'Calculated Values'!$W$5</f>
        <v>1526316.8036323795</v>
      </c>
      <c r="O37" s="6">
        <f>'Calculated Values'!$V$7*'Calculated Values'!G37+'Calculated Values'!$W$7</f>
        <v>46353.71445428297</v>
      </c>
      <c r="P37" s="29">
        <f>'Calculated Values'!$V$9*'Calculated Values'!G37+'Calculated Values'!$W$9</f>
        <v>31379.726931165162</v>
      </c>
      <c r="R37" s="31">
        <v>42430</v>
      </c>
      <c r="S37" s="32">
        <f>'Data Entry'!B44</f>
        <v>415529</v>
      </c>
      <c r="T37" s="32">
        <f>'Data Entry'!C44</f>
        <v>374</v>
      </c>
      <c r="U37" s="32">
        <f>'Data Entry'!D44</f>
        <v>72600</v>
      </c>
      <c r="V37" s="33">
        <v>0</v>
      </c>
      <c r="W37" s="33">
        <v>535</v>
      </c>
      <c r="X37" s="32">
        <f>YEAR('Calculated Values'!R37)</f>
        <v>2016</v>
      </c>
      <c r="Y37" s="34">
        <f>'Calculated Values'!S37*3.412</f>
        <v>1417784.9479999999</v>
      </c>
      <c r="Z37" s="34">
        <f>'Calculated Values'!T37*100</f>
        <v>37400</v>
      </c>
      <c r="AA37" s="34">
        <f>'Calculated Values'!U37*0.54275</f>
        <v>39403.649999999994</v>
      </c>
      <c r="AB37" s="35">
        <f t="shared" si="1"/>
        <v>1455184.9479999999</v>
      </c>
      <c r="AC37" s="30">
        <f>'Calculated Values'!$V$6*'Calculated Values'!W37+'Calculated Values'!$W$6</f>
        <v>1386998.1633043883</v>
      </c>
      <c r="AD37" s="30">
        <f>'Calculated Values'!$V$8*'Calculated Values'!W37+'Calculated Values'!$W$8</f>
        <v>50229.578533315602</v>
      </c>
      <c r="AE37" s="36">
        <f>'Calculated Values'!$V$10*'Calculated Values'!W37+'Calculated Values'!$W$10</f>
        <v>55320.33797806318</v>
      </c>
    </row>
    <row r="38" spans="3:31" x14ac:dyDescent="0.25">
      <c r="C38" s="31">
        <v>42248</v>
      </c>
      <c r="D38" s="28">
        <f>'Data Entry'!B62</f>
        <v>465218</v>
      </c>
      <c r="E38" s="28">
        <f>'Data Entry'!C62</f>
        <v>339</v>
      </c>
      <c r="F38" s="28">
        <f>'Data Entry'!D62</f>
        <v>35900</v>
      </c>
      <c r="G38" s="25">
        <v>115</v>
      </c>
      <c r="H38" s="26">
        <v>60</v>
      </c>
      <c r="I38" s="28">
        <f>YEAR('Calculated Values'!C38)</f>
        <v>2015</v>
      </c>
      <c r="J38" s="34">
        <f>'Calculated Values'!D38*3.412</f>
        <v>1587323.8159999999</v>
      </c>
      <c r="K38" s="34">
        <f>'Calculated Values'!E38*100</f>
        <v>33900</v>
      </c>
      <c r="L38" s="34">
        <f>'Calculated Values'!F38*0.54275</f>
        <v>19484.724999999999</v>
      </c>
      <c r="M38" s="34">
        <f t="shared" si="0"/>
        <v>1621223.8159999999</v>
      </c>
      <c r="N38" s="6">
        <f>'Calculated Values'!$V$5*'Calculated Values'!G38+'Calculated Values'!$W$5</f>
        <v>1446213.6283660354</v>
      </c>
      <c r="O38" s="6">
        <f>'Calculated Values'!$V$7*'Calculated Values'!G38+'Calculated Values'!$W$7</f>
        <v>46005.855715722253</v>
      </c>
      <c r="P38" s="29">
        <f>'Calculated Values'!$V$9*'Calculated Values'!G38+'Calculated Values'!$W$9</f>
        <v>43596.981484580312</v>
      </c>
      <c r="R38" s="31">
        <v>42461</v>
      </c>
      <c r="S38" s="32">
        <f>'Data Entry'!B45</f>
        <v>417746</v>
      </c>
      <c r="T38" s="32">
        <f>'Data Entry'!C45</f>
        <v>431</v>
      </c>
      <c r="U38" s="32">
        <f>'Data Entry'!D45</f>
        <v>47600</v>
      </c>
      <c r="V38" s="33">
        <v>5</v>
      </c>
      <c r="W38" s="33">
        <v>254</v>
      </c>
      <c r="X38" s="32">
        <f>YEAR('Calculated Values'!R38)</f>
        <v>2016</v>
      </c>
      <c r="Y38" s="34">
        <f>'Calculated Values'!S38*3.412</f>
        <v>1425349.352</v>
      </c>
      <c r="Z38" s="34">
        <f>'Calculated Values'!T38*100</f>
        <v>43100</v>
      </c>
      <c r="AA38" s="34">
        <f>'Calculated Values'!U38*0.54275</f>
        <v>25834.899999999998</v>
      </c>
      <c r="AB38" s="35">
        <f t="shared" si="1"/>
        <v>1468449.352</v>
      </c>
      <c r="AC38" s="30">
        <f>'Calculated Values'!$V$6*'Calculated Values'!W38+'Calculated Values'!$W$6</f>
        <v>1415209.8254714578</v>
      </c>
      <c r="AD38" s="30">
        <f>'Calculated Values'!$V$8*'Calculated Values'!W38+'Calculated Values'!$W$8</f>
        <v>44132.110413994451</v>
      </c>
      <c r="AE38" s="36">
        <f>'Calculated Values'!$V$10*'Calculated Values'!W38+'Calculated Values'!$W$10</f>
        <v>45397.49232206383</v>
      </c>
    </row>
    <row r="39" spans="3:31" x14ac:dyDescent="0.25">
      <c r="R39" s="31">
        <v>42644</v>
      </c>
      <c r="S39" s="32">
        <f>'Data Entry'!B51</f>
        <v>408538</v>
      </c>
      <c r="T39" s="32">
        <f>'Data Entry'!C51</f>
        <v>559</v>
      </c>
      <c r="U39" s="32">
        <f>'Data Entry'!D51</f>
        <v>48200</v>
      </c>
      <c r="V39" s="33" cm="1">
        <f t="array" ref="V39:V41">TRANSPOSE('Data Entry'!P16:R16)</f>
        <v>1</v>
      </c>
      <c r="W39" s="33" cm="1">
        <f t="array" ref="W39:W41">TRANSPOSE('Data Entry'!J8:L8)</f>
        <v>268</v>
      </c>
      <c r="X39" s="32">
        <f>YEAR('Calculated Values'!R39)</f>
        <v>2016</v>
      </c>
      <c r="Y39" s="34">
        <f>'Calculated Values'!S39*3.412</f>
        <v>1393931.656</v>
      </c>
      <c r="Z39" s="34">
        <f>'Calculated Values'!T39*100</f>
        <v>55900</v>
      </c>
      <c r="AA39" s="34">
        <f>'Calculated Values'!U39*0.54275</f>
        <v>26160.55</v>
      </c>
      <c r="AB39" s="35">
        <f t="shared" si="1"/>
        <v>1449831.656</v>
      </c>
      <c r="AC39" s="30">
        <f>'Calculated Values'!$V$6*'Calculated Values'!W39+'Calculated Values'!$W$6</f>
        <v>1413804.2622318172</v>
      </c>
      <c r="AD39" s="30">
        <f>'Calculated Values'!$V$8*'Calculated Values'!W39+'Calculated Values'!$W$8</f>
        <v>44435.898861220419</v>
      </c>
      <c r="AE39" s="36">
        <f>'Calculated Values'!$V$10*'Calculated Values'!W39+'Calculated Values'!$W$10</f>
        <v>45891.868973964156</v>
      </c>
    </row>
    <row r="40" spans="3:31" x14ac:dyDescent="0.25">
      <c r="R40" s="31">
        <v>42675</v>
      </c>
      <c r="S40" s="32">
        <f>'Data Entry'!B52</f>
        <v>384184</v>
      </c>
      <c r="T40" s="32">
        <f>'Data Entry'!C52</f>
        <v>727</v>
      </c>
      <c r="U40" s="32">
        <f>'Data Entry'!D52</f>
        <v>59200</v>
      </c>
      <c r="V40" s="33">
        <v>0</v>
      </c>
      <c r="W40" s="33">
        <v>540</v>
      </c>
      <c r="X40" s="32">
        <f>YEAR('Calculated Values'!R40)</f>
        <v>2016</v>
      </c>
      <c r="Y40" s="34">
        <f>'Calculated Values'!S40*3.412</f>
        <v>1310835.808</v>
      </c>
      <c r="Z40" s="34">
        <f>'Calculated Values'!T40*100</f>
        <v>72700</v>
      </c>
      <c r="AA40" s="34">
        <f>'Calculated Values'!U40*0.54275</f>
        <v>32130.799999999996</v>
      </c>
      <c r="AB40" s="35">
        <f t="shared" si="1"/>
        <v>1383535.808</v>
      </c>
      <c r="AC40" s="30">
        <f>'Calculated Values'!$V$6*'Calculated Values'!W40+'Calculated Values'!$W$6</f>
        <v>1386496.1764330883</v>
      </c>
      <c r="AD40" s="30">
        <f>'Calculated Values'!$V$8*'Calculated Values'!W40+'Calculated Values'!$W$8</f>
        <v>50338.074407324879</v>
      </c>
      <c r="AE40" s="36">
        <f>'Calculated Values'!$V$10*'Calculated Values'!W40+'Calculated Values'!$W$10</f>
        <v>55496.901068027582</v>
      </c>
    </row>
    <row r="41" spans="3:31" x14ac:dyDescent="0.25">
      <c r="R41" s="31">
        <v>42705</v>
      </c>
      <c r="S41" s="32">
        <f>'Data Entry'!B53</f>
        <v>383419</v>
      </c>
      <c r="T41" s="32">
        <f>'Data Entry'!C53</f>
        <v>438</v>
      </c>
      <c r="U41" s="32">
        <f>'Data Entry'!D53</f>
        <v>160200</v>
      </c>
      <c r="V41" s="33">
        <v>0</v>
      </c>
      <c r="W41" s="33">
        <v>1284</v>
      </c>
      <c r="X41" s="32">
        <f>YEAR('Calculated Values'!R41)</f>
        <v>2016</v>
      </c>
      <c r="Y41" s="34">
        <f>'Calculated Values'!S41*3.412</f>
        <v>1308225.628</v>
      </c>
      <c r="Z41" s="34">
        <f>'Calculated Values'!T41*100</f>
        <v>43800</v>
      </c>
      <c r="AA41" s="34">
        <f>'Calculated Values'!U41*0.54275</f>
        <v>86948.549999999988</v>
      </c>
      <c r="AB41" s="35">
        <f t="shared" si="1"/>
        <v>1352025.628</v>
      </c>
      <c r="AC41" s="30">
        <f>'Calculated Values'!$V$6*'Calculated Values'!W41+'Calculated Values'!$W$6</f>
        <v>1311800.5299836232</v>
      </c>
      <c r="AD41" s="30">
        <f>'Calculated Values'!$V$8*'Calculated Values'!W41+'Calculated Values'!$W$8</f>
        <v>66482.260459904704</v>
      </c>
      <c r="AE41" s="36">
        <f>'Calculated Values'!$V$10*'Calculated Values'!W41+'Calculated Values'!$W$10</f>
        <v>81769.488854730487</v>
      </c>
    </row>
    <row r="42" spans="3:31" x14ac:dyDescent="0.25">
      <c r="R42" s="31">
        <v>42005</v>
      </c>
      <c r="S42" s="32">
        <f>'Data Entry'!B54</f>
        <v>447412</v>
      </c>
      <c r="T42" s="32">
        <f>'Data Entry'!C54</f>
        <v>351</v>
      </c>
      <c r="U42" s="32">
        <f>'Data Entry'!D54</f>
        <v>241900</v>
      </c>
      <c r="V42" s="33" cm="1">
        <f t="array" ref="V42:V45">TRANSPOSE('Data Entry'!G15:J15)</f>
        <v>0</v>
      </c>
      <c r="W42" s="33" cm="1">
        <f t="array" ref="W42:W45">TRANSPOSE('Data Entry'!M6:P6)</f>
        <v>1024</v>
      </c>
      <c r="X42" s="32">
        <f>YEAR('Calculated Values'!R42)</f>
        <v>2015</v>
      </c>
      <c r="Y42" s="34">
        <f>'Calculated Values'!S42*3.412</f>
        <v>1526569.7439999999</v>
      </c>
      <c r="Z42" s="34">
        <f>'Calculated Values'!T42*100</f>
        <v>35100</v>
      </c>
      <c r="AA42" s="34">
        <f>'Calculated Values'!U42*0.54275</f>
        <v>131291.22499999998</v>
      </c>
      <c r="AB42" s="35">
        <f t="shared" si="1"/>
        <v>1561669.7439999999</v>
      </c>
      <c r="AC42" s="30">
        <f>'Calculated Values'!$V$6*'Calculated Values'!W42+'Calculated Values'!$W$6</f>
        <v>1337903.8472912321</v>
      </c>
      <c r="AD42" s="30">
        <f>'Calculated Values'!$V$8*'Calculated Values'!W42+'Calculated Values'!$W$8</f>
        <v>60840.47501142251</v>
      </c>
      <c r="AE42" s="36">
        <f>'Calculated Values'!$V$10*'Calculated Values'!W42+'Calculated Values'!$W$10</f>
        <v>72588.208176581626</v>
      </c>
    </row>
    <row r="43" spans="3:31" x14ac:dyDescent="0.25">
      <c r="R43" s="31">
        <v>42036</v>
      </c>
      <c r="S43" s="32">
        <f>'Data Entry'!B55</f>
        <v>426088</v>
      </c>
      <c r="T43" s="32">
        <f>'Data Entry'!C55</f>
        <v>354</v>
      </c>
      <c r="U43" s="32">
        <f>'Data Entry'!D55</f>
        <v>141700</v>
      </c>
      <c r="V43" s="33">
        <v>0</v>
      </c>
      <c r="W43" s="33">
        <v>582</v>
      </c>
      <c r="X43" s="32">
        <f>YEAR('Calculated Values'!R43)</f>
        <v>2015</v>
      </c>
      <c r="Y43" s="34">
        <f>'Calculated Values'!S43*3.412</f>
        <v>1453812.2560000001</v>
      </c>
      <c r="Z43" s="34">
        <f>'Calculated Values'!T43*100</f>
        <v>35400</v>
      </c>
      <c r="AA43" s="34">
        <f>'Calculated Values'!U43*0.54275</f>
        <v>76907.674999999988</v>
      </c>
      <c r="AB43" s="35">
        <f t="shared" si="1"/>
        <v>1489212.2560000001</v>
      </c>
      <c r="AC43" s="30">
        <f>'Calculated Values'!$V$6*'Calculated Values'!W43+'Calculated Values'!$W$6</f>
        <v>1382279.4867141668</v>
      </c>
      <c r="AD43" s="30">
        <f>'Calculated Values'!$V$8*'Calculated Values'!W43+'Calculated Values'!$W$8</f>
        <v>51249.43974900277</v>
      </c>
      <c r="AE43" s="36">
        <f>'Calculated Values'!$V$10*'Calculated Values'!W43+'Calculated Values'!$W$10</f>
        <v>56980.031023728559</v>
      </c>
    </row>
    <row r="44" spans="3:31" x14ac:dyDescent="0.25">
      <c r="R44" s="31">
        <v>42064</v>
      </c>
      <c r="S44" s="32">
        <f>'Data Entry'!B56</f>
        <v>498675</v>
      </c>
      <c r="T44" s="32">
        <f>'Data Entry'!C56</f>
        <v>412</v>
      </c>
      <c r="U44" s="32">
        <f>'Data Entry'!D56</f>
        <v>114600</v>
      </c>
      <c r="V44" s="33">
        <v>0</v>
      </c>
      <c r="W44" s="33">
        <v>467</v>
      </c>
      <c r="X44" s="32">
        <f>YEAR('Calculated Values'!R44)</f>
        <v>2015</v>
      </c>
      <c r="Y44" s="34">
        <f>'Calculated Values'!S44*3.412</f>
        <v>1701479.0999999999</v>
      </c>
      <c r="Z44" s="34">
        <f>'Calculated Values'!T44*100</f>
        <v>41200</v>
      </c>
      <c r="AA44" s="34">
        <f>'Calculated Values'!U44*0.54275</f>
        <v>62199.149999999994</v>
      </c>
      <c r="AB44" s="35">
        <f t="shared" si="1"/>
        <v>1742679.0999999999</v>
      </c>
      <c r="AC44" s="30">
        <f>'Calculated Values'!$V$6*'Calculated Values'!W44+'Calculated Values'!$W$6</f>
        <v>1393825.1847540706</v>
      </c>
      <c r="AD44" s="30">
        <f>'Calculated Values'!$V$8*'Calculated Values'!W44+'Calculated Values'!$W$8</f>
        <v>48754.034646789485</v>
      </c>
      <c r="AE44" s="36">
        <f>'Calculated Values'!$V$10*'Calculated Values'!W44+'Calculated Values'!$W$10</f>
        <v>52919.079954547327</v>
      </c>
    </row>
    <row r="45" spans="3:31" x14ac:dyDescent="0.25">
      <c r="R45" s="31">
        <v>42095</v>
      </c>
      <c r="S45" s="32">
        <f>'Data Entry'!B57</f>
        <v>469440</v>
      </c>
      <c r="T45" s="32">
        <f>'Data Entry'!C57</f>
        <v>385</v>
      </c>
      <c r="U45" s="32">
        <f>'Data Entry'!D57</f>
        <v>82300</v>
      </c>
      <c r="V45" s="33">
        <v>0</v>
      </c>
      <c r="W45" s="33">
        <v>407</v>
      </c>
      <c r="X45" s="32">
        <f>YEAR('Calculated Values'!R45)</f>
        <v>2015</v>
      </c>
      <c r="Y45" s="34">
        <f>'Calculated Values'!S45*3.412</f>
        <v>1601729.28</v>
      </c>
      <c r="Z45" s="34">
        <f>'Calculated Values'!T45*100</f>
        <v>38500</v>
      </c>
      <c r="AA45" s="34">
        <f>'Calculated Values'!U45*0.54275</f>
        <v>44668.324999999997</v>
      </c>
      <c r="AB45" s="35">
        <f t="shared" si="1"/>
        <v>1640229.28</v>
      </c>
      <c r="AC45" s="30">
        <f>'Calculated Values'!$V$6*'Calculated Values'!W45+'Calculated Values'!$W$6</f>
        <v>1399849.0272096726</v>
      </c>
      <c r="AD45" s="30">
        <f>'Calculated Values'!$V$8*'Calculated Values'!W45+'Calculated Values'!$W$8</f>
        <v>47452.084158678212</v>
      </c>
      <c r="AE45" s="36">
        <f>'Calculated Values'!$V$10*'Calculated Values'!W45+'Calculated Values'!$W$10</f>
        <v>50800.32287497451</v>
      </c>
    </row>
    <row r="46" spans="3:31" x14ac:dyDescent="0.25">
      <c r="R46" s="31">
        <v>42278</v>
      </c>
      <c r="S46" s="32">
        <f>'Data Entry'!B63</f>
        <v>459079</v>
      </c>
      <c r="T46" s="32">
        <f>'Data Entry'!C63</f>
        <v>358</v>
      </c>
      <c r="U46" s="32">
        <f>'Data Entry'!D63</f>
        <v>45600</v>
      </c>
      <c r="V46" s="33" cm="1">
        <f t="array" ref="V46:V48">TRANSPOSE('Data Entry'!P15:R15)</f>
        <v>29</v>
      </c>
      <c r="W46" s="33" cm="1">
        <f t="array" ref="W46:W48">TRANSPOSE('Data Entry'!J7:L7)</f>
        <v>185</v>
      </c>
      <c r="X46" s="32">
        <f>YEAR('Calculated Values'!R46)</f>
        <v>2015</v>
      </c>
      <c r="Y46" s="34">
        <f>'Calculated Values'!S46*3.412</f>
        <v>1566377.548</v>
      </c>
      <c r="Z46" s="34">
        <f>'Calculated Values'!T46*100</f>
        <v>35800</v>
      </c>
      <c r="AA46" s="34">
        <f>'Calculated Values'!U46*0.54275</f>
        <v>24749.399999999998</v>
      </c>
      <c r="AB46" s="35">
        <f t="shared" si="1"/>
        <v>1602177.548</v>
      </c>
      <c r="AC46" s="30">
        <f>'Calculated Values'!$V$6*'Calculated Values'!W46+'Calculated Values'!$W$6</f>
        <v>1422137.2442954001</v>
      </c>
      <c r="AD46" s="30">
        <f>'Calculated Values'!$V$8*'Calculated Values'!W46+'Calculated Values'!$W$8</f>
        <v>42634.867352666486</v>
      </c>
      <c r="AE46" s="36">
        <f>'Calculated Values'!$V$10*'Calculated Values'!W46+'Calculated Values'!$W$10</f>
        <v>42960.921680555097</v>
      </c>
    </row>
    <row r="47" spans="3:31" x14ac:dyDescent="0.25">
      <c r="R47" s="31">
        <v>42309</v>
      </c>
      <c r="S47" s="32">
        <f>'Data Entry'!B64</f>
        <v>400853</v>
      </c>
      <c r="T47" s="32">
        <f>'Data Entry'!C64</f>
        <v>383</v>
      </c>
      <c r="U47" s="32">
        <f>'Data Entry'!D64</f>
        <v>96000</v>
      </c>
      <c r="V47" s="33">
        <v>0</v>
      </c>
      <c r="W47" s="33">
        <v>827</v>
      </c>
      <c r="X47" s="32">
        <f>YEAR('Calculated Values'!R47)</f>
        <v>2015</v>
      </c>
      <c r="Y47" s="34">
        <f>'Calculated Values'!S47*3.412</f>
        <v>1367710.436</v>
      </c>
      <c r="Z47" s="34">
        <f>'Calculated Values'!T47*100</f>
        <v>38300</v>
      </c>
      <c r="AA47" s="34">
        <f>'Calculated Values'!U47*0.54275</f>
        <v>52103.999999999993</v>
      </c>
      <c r="AB47" s="35">
        <f t="shared" si="1"/>
        <v>1406010.436</v>
      </c>
      <c r="AC47" s="30">
        <f>'Calculated Values'!$V$6*'Calculated Values'!W47+'Calculated Values'!$W$6</f>
        <v>1357682.1300204585</v>
      </c>
      <c r="AD47" s="30">
        <f>'Calculated Values'!$V$8*'Calculated Values'!W47+'Calculated Values'!$W$8</f>
        <v>56565.737575457155</v>
      </c>
      <c r="AE47" s="36">
        <f>'Calculated Values'!$V$10*'Calculated Values'!W47+'Calculated Values'!$W$10</f>
        <v>65631.622431984215</v>
      </c>
    </row>
    <row r="48" spans="3:31" x14ac:dyDescent="0.25">
      <c r="R48" s="31">
        <v>42339</v>
      </c>
      <c r="S48" s="32">
        <f>'Data Entry'!B65</f>
        <v>406026</v>
      </c>
      <c r="T48" s="32">
        <f>'Data Entry'!C65</f>
        <v>441</v>
      </c>
      <c r="U48" s="32">
        <f>'Data Entry'!D65</f>
        <v>203000</v>
      </c>
      <c r="V48" s="33">
        <v>0</v>
      </c>
      <c r="W48" s="33">
        <v>1023</v>
      </c>
      <c r="X48" s="32">
        <f>YEAR('Calculated Values'!R48)</f>
        <v>2015</v>
      </c>
      <c r="Y48" s="34">
        <f>'Calculated Values'!S48*3.412</f>
        <v>1385360.7120000001</v>
      </c>
      <c r="Z48" s="34">
        <f>'Calculated Values'!T48*100</f>
        <v>44100</v>
      </c>
      <c r="AA48" s="34">
        <f>'Calculated Values'!U48*0.54275</f>
        <v>110178.24999999999</v>
      </c>
      <c r="AB48" s="35">
        <f t="shared" si="1"/>
        <v>1429460.7120000001</v>
      </c>
      <c r="AC48" s="30">
        <f>'Calculated Values'!$V$6*'Calculated Values'!W48+'Calculated Values'!$W$6</f>
        <v>1338004.2446654921</v>
      </c>
      <c r="AD48" s="30">
        <f>'Calculated Values'!$V$8*'Calculated Values'!W48+'Calculated Values'!$W$8</f>
        <v>60818.775836620654</v>
      </c>
      <c r="AE48" s="36">
        <f>'Calculated Values'!$V$10*'Calculated Values'!W48+'Calculated Values'!$W$10</f>
        <v>72552.895558588745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FD732-679E-5541-BD58-D00D809F783B}">
  <dimension ref="A1"/>
  <sheetViews>
    <sheetView topLeftCell="B19" workbookViewId="0">
      <selection activeCell="I21" sqref="I21"/>
    </sheetView>
  </sheetViews>
  <sheetFormatPr defaultColWidth="11" defaultRowHeight="15.7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Data Entry</vt:lpstr>
      <vt:lpstr>Output Figures</vt:lpstr>
      <vt:lpstr>Calculated Values</vt:lpstr>
      <vt:lpstr>Regression Visualization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Talford, Jason (jtalford@uidaho.edu)</cp:lastModifiedBy>
  <cp:lastPrinted>2021-05-17T21:55:48Z</cp:lastPrinted>
  <dcterms:created xsi:type="dcterms:W3CDTF">2020-06-05T20:14:49Z</dcterms:created>
  <dcterms:modified xsi:type="dcterms:W3CDTF">2021-05-17T22:11:03Z</dcterms:modified>
</cp:coreProperties>
</file>